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terbevasso-my.sharepoint.com/personal/o_teuma_interbev_fr/Documents/Bureau/INN'OVIN/OUTILS TECHNIQUES/MOULINETTES/"/>
    </mc:Choice>
  </mc:AlternateContent>
  <xr:revisionPtr revIDLastSave="0" documentId="8_{D453422B-DE7F-4D7E-9D29-48FC0147D186}" xr6:coauthVersionLast="47" xr6:coauthVersionMax="47" xr10:uidLastSave="{00000000-0000-0000-0000-000000000000}"/>
  <bookViews>
    <workbookView xWindow="-108" yWindow="-108" windowWidth="23256" windowHeight="12576" tabRatio="456" xr2:uid="{00000000-000D-0000-FFFF-FFFF00000000}"/>
  </bookViews>
  <sheets>
    <sheet name="COUT" sheetId="9" r:id="rId1"/>
    <sheet name="AIDE" sheetId="21" r:id="rId2"/>
    <sheet name="IMPRIMCOUT" sheetId="15" r:id="rId3"/>
  </sheets>
  <definedNames>
    <definedName name="_xlnm._FilterDatabase" localSheetId="0" hidden="1">COUT!$E$37:$N$89</definedName>
    <definedName name="Brebis">#REF!</definedName>
    <definedName name="Céréale">COUT!$W$37:$W$45</definedName>
    <definedName name="Commerce">COUT!$W$92:$W$98</definedName>
    <definedName name="Divers">COUT!$W$65:$W$73</definedName>
    <definedName name="Graines">COUT!$W$54:$W$62</definedName>
    <definedName name="Mél">#REF!</definedName>
    <definedName name="Melange">#REF!</definedName>
    <definedName name="Minéraux">COUT!$W$75:$W$90</definedName>
    <definedName name="Mon_aliment">COUT!$E$87</definedName>
    <definedName name="Tourteau">COUT!$W$47:$W$52</definedName>
    <definedName name="_xlnm.Print_Area" localSheetId="2">IMPRIMCOUT!$A$1:$N$25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9" l="1"/>
  <c r="B15" i="9"/>
  <c r="B17" i="9"/>
  <c r="B19" i="9"/>
  <c r="B21" i="9"/>
  <c r="B23" i="9"/>
  <c r="B25" i="9"/>
  <c r="B11" i="9"/>
  <c r="J3" i="15" l="1"/>
  <c r="E6" i="15"/>
  <c r="B9" i="15" l="1"/>
  <c r="F23" i="9" l="1"/>
  <c r="N25" i="9" l="1"/>
  <c r="M25" i="9"/>
  <c r="L25" i="9"/>
  <c r="K25" i="9"/>
  <c r="J25" i="9"/>
  <c r="I25" i="9"/>
  <c r="H25" i="9"/>
  <c r="G25" i="9"/>
  <c r="N23" i="9"/>
  <c r="M23" i="9"/>
  <c r="L23" i="9"/>
  <c r="K23" i="9"/>
  <c r="J23" i="9"/>
  <c r="I23" i="9"/>
  <c r="H23" i="9"/>
  <c r="G23" i="9"/>
  <c r="N21" i="9"/>
  <c r="M21" i="9"/>
  <c r="L21" i="9"/>
  <c r="K21" i="9"/>
  <c r="J21" i="9"/>
  <c r="I21" i="9"/>
  <c r="H21" i="9"/>
  <c r="G21" i="9"/>
  <c r="N19" i="9"/>
  <c r="M19" i="9"/>
  <c r="L19" i="9"/>
  <c r="K19" i="9"/>
  <c r="J19" i="9"/>
  <c r="I19" i="9"/>
  <c r="H19" i="9"/>
  <c r="G19" i="9"/>
  <c r="N17" i="9"/>
  <c r="M17" i="9"/>
  <c r="L17" i="9"/>
  <c r="K17" i="9"/>
  <c r="J17" i="9"/>
  <c r="I17" i="9"/>
  <c r="H17" i="9"/>
  <c r="G17" i="9"/>
  <c r="N15" i="9"/>
  <c r="M15" i="9"/>
  <c r="L15" i="9"/>
  <c r="K15" i="9"/>
  <c r="J15" i="9"/>
  <c r="I15" i="9"/>
  <c r="H15" i="9"/>
  <c r="G15" i="9"/>
  <c r="N13" i="9"/>
  <c r="M13" i="9"/>
  <c r="L13" i="9"/>
  <c r="K13" i="9"/>
  <c r="J13" i="9"/>
  <c r="I13" i="9"/>
  <c r="H13" i="9"/>
  <c r="G13" i="9"/>
  <c r="B27" i="9"/>
  <c r="F21" i="9" s="1"/>
  <c r="N11" i="9"/>
  <c r="M11" i="9"/>
  <c r="L11" i="9"/>
  <c r="K11" i="9"/>
  <c r="J11" i="9"/>
  <c r="I11" i="9"/>
  <c r="H11" i="9"/>
  <c r="G11" i="9"/>
  <c r="F19" i="9" l="1"/>
  <c r="P9" i="9"/>
  <c r="S9" i="9" s="1"/>
  <c r="Y6" i="9"/>
  <c r="M25" i="15" s="1"/>
  <c r="F13" i="9"/>
  <c r="F15" i="9"/>
  <c r="F17" i="9"/>
  <c r="F25" i="9"/>
  <c r="B15" i="15"/>
  <c r="B13" i="15"/>
  <c r="AD22" i="9" l="1"/>
  <c r="AD20" i="9"/>
  <c r="C15" i="15" l="1"/>
  <c r="M16" i="15"/>
  <c r="B17" i="15"/>
  <c r="C17" i="15"/>
  <c r="M18" i="15"/>
  <c r="K17" i="15" l="1"/>
  <c r="J17" i="15"/>
  <c r="I17" i="15"/>
  <c r="H17" i="15"/>
  <c r="G17" i="15"/>
  <c r="F17" i="15"/>
  <c r="E17" i="15"/>
  <c r="K15" i="15"/>
  <c r="J15" i="15"/>
  <c r="I15" i="15"/>
  <c r="H15" i="15"/>
  <c r="G15" i="15"/>
  <c r="F15" i="15"/>
  <c r="E15" i="15"/>
  <c r="AD14" i="9" l="1"/>
  <c r="AD16" i="9"/>
  <c r="AD18" i="9"/>
  <c r="AD24" i="9"/>
  <c r="AD26" i="9"/>
  <c r="AD12" i="9"/>
  <c r="AF26" i="9" l="1"/>
  <c r="AE20" i="9"/>
  <c r="AE22" i="9"/>
  <c r="AF20" i="9"/>
  <c r="AF22" i="9"/>
  <c r="AF12" i="9"/>
  <c r="AF24" i="9"/>
  <c r="AF18" i="9"/>
  <c r="AE16" i="9"/>
  <c r="AE14" i="9"/>
  <c r="AF16" i="9"/>
  <c r="AE18" i="9"/>
  <c r="AE24" i="9"/>
  <c r="AE26" i="9"/>
  <c r="AE12" i="9"/>
  <c r="K21" i="15" l="1"/>
  <c r="J21" i="15"/>
  <c r="J19" i="15"/>
  <c r="J13" i="15"/>
  <c r="J11" i="15"/>
  <c r="K19" i="15"/>
  <c r="K13" i="15"/>
  <c r="K11" i="15"/>
  <c r="K9" i="15"/>
  <c r="J9" i="15"/>
  <c r="J7" i="15"/>
  <c r="K7" i="15"/>
  <c r="M20" i="15" l="1"/>
  <c r="C19" i="15"/>
  <c r="B19" i="15"/>
  <c r="I19" i="15"/>
  <c r="H19" i="15"/>
  <c r="G19" i="15"/>
  <c r="F19" i="15"/>
  <c r="E19" i="15"/>
  <c r="M8" i="15" l="1"/>
  <c r="M14" i="15"/>
  <c r="M12" i="15"/>
  <c r="M10" i="15"/>
  <c r="B21" i="15"/>
  <c r="C21" i="15"/>
  <c r="B7" i="15"/>
  <c r="C7" i="15"/>
  <c r="C9" i="15"/>
  <c r="C13" i="15"/>
  <c r="C11" i="15"/>
  <c r="B11" i="15"/>
  <c r="L4" i="15"/>
  <c r="B5" i="15"/>
  <c r="C5" i="15"/>
  <c r="D5" i="15"/>
  <c r="D6" i="15"/>
  <c r="F6" i="15"/>
  <c r="G6" i="15"/>
  <c r="H6" i="15"/>
  <c r="I6" i="15"/>
  <c r="M22" i="15"/>
  <c r="M24" i="15"/>
  <c r="C25" i="15"/>
  <c r="E31" i="15"/>
  <c r="F31" i="15"/>
  <c r="G31" i="15"/>
  <c r="H31" i="15"/>
  <c r="I31" i="15"/>
  <c r="E32" i="15"/>
  <c r="F32" i="15"/>
  <c r="G32" i="15"/>
  <c r="H32" i="15"/>
  <c r="I32" i="15"/>
  <c r="E51" i="15"/>
  <c r="F51" i="15"/>
  <c r="G51" i="15"/>
  <c r="H51" i="15"/>
  <c r="I51" i="15"/>
  <c r="E65" i="15"/>
  <c r="F65" i="15"/>
  <c r="G65" i="15"/>
  <c r="H65" i="15"/>
  <c r="I65" i="15"/>
  <c r="I13" i="15"/>
  <c r="H13" i="15"/>
  <c r="G13" i="15"/>
  <c r="F13" i="15"/>
  <c r="I11" i="15"/>
  <c r="H11" i="15"/>
  <c r="G11" i="15"/>
  <c r="F11" i="15"/>
  <c r="I9" i="15"/>
  <c r="H9" i="15"/>
  <c r="G9" i="15"/>
  <c r="F9" i="15"/>
  <c r="I7" i="15"/>
  <c r="H7" i="15"/>
  <c r="G7" i="15"/>
  <c r="F7" i="15"/>
  <c r="E21" i="15"/>
  <c r="F21" i="15"/>
  <c r="G21" i="15"/>
  <c r="H21" i="15"/>
  <c r="I21" i="15"/>
  <c r="E13" i="15"/>
  <c r="E11" i="15"/>
  <c r="E9" i="15"/>
  <c r="E7" i="15"/>
  <c r="D17" i="15" l="1"/>
  <c r="D15" i="15"/>
  <c r="F11" i="9"/>
  <c r="B25" i="15"/>
  <c r="H16" i="9"/>
  <c r="K20" i="9" l="1"/>
  <c r="G20" i="9"/>
  <c r="L20" i="9"/>
  <c r="H20" i="9"/>
  <c r="J20" i="9"/>
  <c r="M20" i="9"/>
  <c r="I20" i="9"/>
  <c r="N22" i="9"/>
  <c r="K18" i="15" s="1"/>
  <c r="N20" i="9"/>
  <c r="J22" i="9"/>
  <c r="G18" i="15" s="1"/>
  <c r="G22" i="9"/>
  <c r="E18" i="15" s="1"/>
  <c r="M22" i="9"/>
  <c r="J18" i="15" s="1"/>
  <c r="I22" i="9"/>
  <c r="F18" i="15" s="1"/>
  <c r="K22" i="9"/>
  <c r="H18" i="15" s="1"/>
  <c r="L22" i="9"/>
  <c r="I18" i="15" s="1"/>
  <c r="H22" i="9"/>
  <c r="M18" i="9"/>
  <c r="J14" i="15" s="1"/>
  <c r="M12" i="9"/>
  <c r="J8" i="15" s="1"/>
  <c r="M24" i="9"/>
  <c r="J20" i="15" s="1"/>
  <c r="M16" i="9"/>
  <c r="J12" i="15" s="1"/>
  <c r="M14" i="9"/>
  <c r="J10" i="15" s="1"/>
  <c r="M26" i="9"/>
  <c r="J22" i="15" s="1"/>
  <c r="N26" i="9"/>
  <c r="K22" i="15" s="1"/>
  <c r="H26" i="9"/>
  <c r="N24" i="9"/>
  <c r="K20" i="15" s="1"/>
  <c r="N16" i="9"/>
  <c r="K12" i="15" s="1"/>
  <c r="H24" i="9"/>
  <c r="H14" i="9"/>
  <c r="N14" i="9"/>
  <c r="K10" i="15" s="1"/>
  <c r="N18" i="9"/>
  <c r="K14" i="15" s="1"/>
  <c r="H18" i="9"/>
  <c r="J26" i="9"/>
  <c r="G22" i="15" s="1"/>
  <c r="L26" i="9"/>
  <c r="I22" i="15" s="1"/>
  <c r="I26" i="9"/>
  <c r="F22" i="15" s="1"/>
  <c r="K26" i="9"/>
  <c r="H22" i="15" s="1"/>
  <c r="L12" i="9"/>
  <c r="N12" i="9"/>
  <c r="K8" i="15" s="1"/>
  <c r="H12" i="9"/>
  <c r="I24" i="9"/>
  <c r="F20" i="15" s="1"/>
  <c r="K24" i="9"/>
  <c r="H20" i="15" s="1"/>
  <c r="J24" i="9"/>
  <c r="G20" i="15" s="1"/>
  <c r="L24" i="9"/>
  <c r="G14" i="9"/>
  <c r="E10" i="15" s="1"/>
  <c r="I14" i="9"/>
  <c r="F10" i="15" s="1"/>
  <c r="D19" i="15"/>
  <c r="G24" i="9"/>
  <c r="E20" i="15" s="1"/>
  <c r="D11" i="15"/>
  <c r="D13" i="15"/>
  <c r="D21" i="15"/>
  <c r="D9" i="15"/>
  <c r="D7" i="15"/>
  <c r="G26" i="9"/>
  <c r="I18" i="9"/>
  <c r="F14" i="15" s="1"/>
  <c r="K18" i="9"/>
  <c r="H14" i="15" s="1"/>
  <c r="G18" i="9"/>
  <c r="E14" i="15" s="1"/>
  <c r="J18" i="9"/>
  <c r="G14" i="15" s="1"/>
  <c r="L18" i="9"/>
  <c r="I14" i="15" s="1"/>
  <c r="I16" i="9"/>
  <c r="F12" i="15" s="1"/>
  <c r="L16" i="9"/>
  <c r="I12" i="15" s="1"/>
  <c r="K16" i="9"/>
  <c r="H12" i="15" s="1"/>
  <c r="J16" i="9"/>
  <c r="G12" i="15" s="1"/>
  <c r="G16" i="9"/>
  <c r="E12" i="15" s="1"/>
  <c r="J14" i="9"/>
  <c r="G10" i="15" s="1"/>
  <c r="L14" i="9"/>
  <c r="I10" i="15" s="1"/>
  <c r="K14" i="9"/>
  <c r="H10" i="15" s="1"/>
  <c r="K12" i="9"/>
  <c r="G12" i="9"/>
  <c r="I12" i="9"/>
  <c r="J12" i="9"/>
  <c r="D25" i="15" l="1"/>
  <c r="Q20" i="9"/>
  <c r="S20" i="9" s="1"/>
  <c r="Q14" i="9"/>
  <c r="E25" i="15" s="1"/>
  <c r="E16" i="15"/>
  <c r="Q12" i="9"/>
  <c r="G16" i="15"/>
  <c r="Q18" i="9"/>
  <c r="J16" i="15"/>
  <c r="Q24" i="9"/>
  <c r="K16" i="15"/>
  <c r="Q26" i="9"/>
  <c r="K25" i="15" s="1"/>
  <c r="H16" i="15"/>
  <c r="F16" i="15"/>
  <c r="Q16" i="9"/>
  <c r="I16" i="15"/>
  <c r="Q22" i="9"/>
  <c r="S22" i="9" s="1"/>
  <c r="I8" i="15"/>
  <c r="I20" i="15"/>
  <c r="E22" i="15"/>
  <c r="F8" i="15"/>
  <c r="H8" i="15"/>
  <c r="G8" i="15"/>
  <c r="E8" i="15"/>
  <c r="S42" i="9" l="1"/>
  <c r="S44" i="9"/>
  <c r="S47" i="9"/>
  <c r="S48" i="9"/>
  <c r="S43" i="9"/>
  <c r="S39" i="9"/>
  <c r="S37" i="9"/>
  <c r="S38" i="9"/>
  <c r="J25" i="15"/>
  <c r="F25" i="15"/>
  <c r="G25" i="15"/>
  <c r="H25" i="15"/>
  <c r="I25" i="15"/>
  <c r="S12" i="9" l="1"/>
  <c r="S16" i="9"/>
  <c r="S24" i="9"/>
</calcChain>
</file>

<file path=xl/sharedStrings.xml><?xml version="1.0" encoding="utf-8"?>
<sst xmlns="http://schemas.openxmlformats.org/spreadsheetml/2006/main" count="214" uniqueCount="115">
  <si>
    <t>UFL</t>
  </si>
  <si>
    <t>Catégorie</t>
  </si>
  <si>
    <t>Céréale</t>
  </si>
  <si>
    <t>P.D.I.N.</t>
  </si>
  <si>
    <t>P.D.I.E.</t>
  </si>
  <si>
    <t>U.F.L.</t>
  </si>
  <si>
    <r>
      <t>P</t>
    </r>
    <r>
      <rPr>
        <b/>
        <vertAlign val="subscript"/>
        <sz val="12"/>
        <color indexed="8"/>
        <rFont val="Calibri"/>
        <family val="2"/>
      </rPr>
      <t>abs</t>
    </r>
  </si>
  <si>
    <r>
      <t>Ca</t>
    </r>
    <r>
      <rPr>
        <b/>
        <vertAlign val="subscript"/>
        <sz val="12"/>
        <color indexed="8"/>
        <rFont val="Calibri"/>
        <family val="2"/>
      </rPr>
      <t>abs</t>
    </r>
  </si>
  <si>
    <t>Blé</t>
  </si>
  <si>
    <t>Pois</t>
  </si>
  <si>
    <t>Orge</t>
  </si>
  <si>
    <t>Lupin</t>
  </si>
  <si>
    <t>Tourteau</t>
  </si>
  <si>
    <t>Avoine</t>
  </si>
  <si>
    <t>Féverole</t>
  </si>
  <si>
    <t>Triticale</t>
  </si>
  <si>
    <t>Vesce</t>
  </si>
  <si>
    <t>Divers</t>
  </si>
  <si>
    <t>Seigle</t>
  </si>
  <si>
    <t>Maïs grain</t>
  </si>
  <si>
    <t>Sarrazin</t>
  </si>
  <si>
    <t>C</t>
  </si>
  <si>
    <t>PDIN</t>
  </si>
  <si>
    <t>PDIE</t>
  </si>
  <si>
    <t>Valeurs alimentaires</t>
  </si>
  <si>
    <t>%</t>
  </si>
  <si>
    <t>Luzerne deshydratée</t>
  </si>
  <si>
    <t>Pulpe de betterave</t>
  </si>
  <si>
    <t>Luzerne déhydratée</t>
  </si>
  <si>
    <t>Mélasse</t>
  </si>
  <si>
    <t>Drêches</t>
  </si>
  <si>
    <t>Huile de colza</t>
  </si>
  <si>
    <t>Lupin Blanc</t>
  </si>
  <si>
    <t>Poudre de lait écrémé</t>
  </si>
  <si>
    <t>Sorgho</t>
  </si>
  <si>
    <t>Urée</t>
  </si>
  <si>
    <t>Mélange 3/4   O - 1/4 S</t>
  </si>
  <si>
    <t>Mélange 2/3   O - 1/3 S</t>
  </si>
  <si>
    <t>Mélange 80 %   O - 20 % S</t>
  </si>
  <si>
    <t>Mélange 2/3   T - 1/3 C</t>
  </si>
  <si>
    <t>UFV</t>
  </si>
  <si>
    <t>Mon concentré</t>
  </si>
  <si>
    <t>Aliment complet</t>
  </si>
  <si>
    <t>Aliment divers</t>
  </si>
  <si>
    <t>Complémentaire azoté</t>
  </si>
  <si>
    <t>Carbonate de Ca</t>
  </si>
  <si>
    <t>Tourteau Arachide</t>
  </si>
  <si>
    <t>Graines Coton</t>
  </si>
  <si>
    <t>Graines Colza</t>
  </si>
  <si>
    <t>Tourteau Soja 48</t>
  </si>
  <si>
    <t>Tourteau Tournesol</t>
  </si>
  <si>
    <t>Bicarbonate de Na</t>
  </si>
  <si>
    <t>CMV 0 - 27 (Gravelle)</t>
  </si>
  <si>
    <t>CMV 10 - 20</t>
  </si>
  <si>
    <t>CMV 10 - 6</t>
  </si>
  <si>
    <t>CMV 12 - 12</t>
  </si>
  <si>
    <t>CMV 4 - 21</t>
  </si>
  <si>
    <t>CMV 5 - 20</t>
  </si>
  <si>
    <t>CMV 5 - 25</t>
  </si>
  <si>
    <t>CMV 6 - 6</t>
  </si>
  <si>
    <t>CMV 7 - 21</t>
  </si>
  <si>
    <t xml:space="preserve">CMV 8 - 12 </t>
  </si>
  <si>
    <t xml:space="preserve">CMV 8 - 16 </t>
  </si>
  <si>
    <t>CMV 8 - 24</t>
  </si>
  <si>
    <t>CMV 9 - 14</t>
  </si>
  <si>
    <t>Tourteau Colza 35</t>
  </si>
  <si>
    <t>Tourteau Lin</t>
  </si>
  <si>
    <r>
      <t>P</t>
    </r>
    <r>
      <rPr>
        <vertAlign val="subscript"/>
        <sz val="11"/>
        <rFont val="Calibri"/>
        <family val="2"/>
      </rPr>
      <t>abs</t>
    </r>
  </si>
  <si>
    <r>
      <t>Ca</t>
    </r>
    <r>
      <rPr>
        <vertAlign val="subscript"/>
        <sz val="11"/>
        <rFont val="Calibri"/>
        <family val="2"/>
      </rPr>
      <t>abs</t>
    </r>
  </si>
  <si>
    <t>Tourteau d'arachide</t>
  </si>
  <si>
    <t>Tourteau de colza</t>
  </si>
  <si>
    <t>Tourteau de lin</t>
  </si>
  <si>
    <t>Tourteau de tournesol</t>
  </si>
  <si>
    <t>Tourteau de coton</t>
  </si>
  <si>
    <t xml:space="preserve">Tourteau de soja </t>
  </si>
  <si>
    <t>Drêches de blé</t>
  </si>
  <si>
    <t>Drêches de brasserie</t>
  </si>
  <si>
    <t>Graines</t>
  </si>
  <si>
    <t>Minéraux</t>
  </si>
  <si>
    <t>Graines de colza</t>
  </si>
  <si>
    <t>Graines de soja</t>
  </si>
  <si>
    <t>Graines de lin</t>
  </si>
  <si>
    <t>Graines de coton</t>
  </si>
  <si>
    <t>Graines de tournesol</t>
  </si>
  <si>
    <t>CMV 2 - 28</t>
  </si>
  <si>
    <t>CMV 3 - 27</t>
  </si>
  <si>
    <t>CMV 0 - 27</t>
  </si>
  <si>
    <t>MAT</t>
  </si>
  <si>
    <t>CB</t>
  </si>
  <si>
    <t>Tourteau de soja</t>
  </si>
  <si>
    <t>Luzerne déshydratée</t>
  </si>
  <si>
    <t>Cliquez pour afficher le prix</t>
  </si>
  <si>
    <t>P</t>
  </si>
  <si>
    <t>Ca</t>
  </si>
  <si>
    <t>COUT € / Tonne</t>
  </si>
  <si>
    <t>ACL (aliment liquide)</t>
  </si>
  <si>
    <t>Commerce</t>
  </si>
  <si>
    <t>Complémentaire céréales</t>
  </si>
  <si>
    <t>Mélange tourteaux</t>
  </si>
  <si>
    <t>Complet démarrage</t>
  </si>
  <si>
    <t>Complet finition</t>
  </si>
  <si>
    <t>Cliquez dans la case "Matières premières" et choisissez dans la liste - Saisissez ensuite les quantités introduites dans le mélange</t>
  </si>
  <si>
    <t xml:space="preserve">    Aliment démarrage           Aliment finition            Aliment unique</t>
  </si>
  <si>
    <t>Valeurs conformes</t>
  </si>
  <si>
    <t>Valeurs excessives ou insuffisantes</t>
  </si>
  <si>
    <t>Valeurs limites mais acceptables</t>
  </si>
  <si>
    <r>
      <rPr>
        <b/>
        <sz val="28"/>
        <rFont val="Lucida Calligraphy"/>
        <family val="4"/>
      </rPr>
      <t>Formulation et coût d'un aliment agneau</t>
    </r>
    <r>
      <rPr>
        <b/>
        <sz val="48"/>
        <rFont val="Lucida Calligraphy"/>
        <family val="4"/>
      </rPr>
      <t xml:space="preserve"> </t>
    </r>
    <r>
      <rPr>
        <i/>
        <sz val="18"/>
        <rFont val="Calibri"/>
        <family val="2"/>
        <scheme val="minor"/>
      </rPr>
      <t>(v. 1.0)</t>
    </r>
    <r>
      <rPr>
        <sz val="18"/>
        <rFont val="Calibri"/>
        <family val="2"/>
        <scheme val="minor"/>
      </rPr>
      <t xml:space="preserve"> </t>
    </r>
  </si>
  <si>
    <r>
      <rPr>
        <b/>
        <sz val="26"/>
        <color theme="0" tint="-0.249977111117893"/>
        <rFont val="Calibri"/>
        <family val="2"/>
        <scheme val="minor"/>
      </rPr>
      <t xml:space="preserve">Formul' </t>
    </r>
    <r>
      <rPr>
        <b/>
        <sz val="20"/>
        <rFont val="Lucida Calligraphy"/>
        <family val="4"/>
      </rPr>
      <t>agno</t>
    </r>
    <r>
      <rPr>
        <b/>
        <sz val="20"/>
        <color theme="0" tint="-0.249977111117893"/>
        <rFont val="Lucida Calligraphy"/>
        <family val="4"/>
      </rPr>
      <t xml:space="preserve"> </t>
    </r>
    <r>
      <rPr>
        <i/>
        <sz val="11"/>
        <rFont val="Calibri"/>
        <family val="2"/>
        <scheme val="minor"/>
      </rPr>
      <t>(v. 1.0)</t>
    </r>
    <r>
      <rPr>
        <sz val="11"/>
        <rFont val="Calibri"/>
        <family val="2"/>
        <scheme val="minor"/>
      </rPr>
      <t xml:space="preserve"> </t>
    </r>
  </si>
  <si>
    <r>
      <t xml:space="preserve">    </t>
    </r>
    <r>
      <rPr>
        <b/>
        <sz val="28"/>
        <color rgb="FFC00000"/>
        <rFont val="Lucida Calligraphy"/>
        <family val="4"/>
      </rPr>
      <t xml:space="preserve">  </t>
    </r>
    <r>
      <rPr>
        <sz val="36"/>
        <rFont val="Calibri"/>
        <family val="2"/>
        <scheme val="minor"/>
      </rPr>
      <t>Formulation et coût d'un aliment fermier agneau</t>
    </r>
    <r>
      <rPr>
        <b/>
        <sz val="36"/>
        <rFont val="Lucida Calligraphy"/>
        <family val="4"/>
      </rPr>
      <t xml:space="preserve"> </t>
    </r>
    <r>
      <rPr>
        <i/>
        <sz val="16"/>
        <rFont val="Calibri"/>
        <family val="2"/>
        <scheme val="minor"/>
      </rPr>
      <t>(v. 1.0)</t>
    </r>
    <r>
      <rPr>
        <sz val="16"/>
        <rFont val="Calibri"/>
        <family val="2"/>
        <scheme val="minor"/>
      </rPr>
      <t xml:space="preserve"> 
</t>
    </r>
    <r>
      <rPr>
        <sz val="11"/>
        <rFont val="Calibri"/>
        <family val="2"/>
        <scheme val="minor"/>
      </rPr>
      <t xml:space="preserve">Tous droits réservés  -  </t>
    </r>
    <r>
      <rPr>
        <i/>
        <u/>
        <sz val="11"/>
        <rFont val="Calibri"/>
        <family val="2"/>
        <scheme val="minor"/>
      </rPr>
      <t>fabrice.ranoux@educagri.fr</t>
    </r>
  </si>
  <si>
    <r>
      <t xml:space="preserve">  </t>
    </r>
    <r>
      <rPr>
        <sz val="100"/>
        <rFont val="Freestyle Script"/>
        <family val="4"/>
      </rPr>
      <t>Formul'</t>
    </r>
    <r>
      <rPr>
        <b/>
        <sz val="48"/>
        <color rgb="FFC00000"/>
        <rFont val="Eras Bold ITC"/>
        <family val="2"/>
      </rPr>
      <t>agno</t>
    </r>
  </si>
  <si>
    <t>Epeautre</t>
  </si>
  <si>
    <t>Aliment 15 % MAT</t>
  </si>
  <si>
    <t>Utilisez les flèches faire varier les quantités</t>
  </si>
  <si>
    <t>Quantités</t>
  </si>
  <si>
    <t>Matières premières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</si>
</sst>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0.0"/>
    <numFmt numFmtId="166" formatCode="0.000"/>
    <numFmt numFmtId="167" formatCode="_-* #,##0\ &quot;€&quot;_-;\-* #,##0\ &quot;€&quot;_-;_-* &quot;-&quot;??\ &quot;€&quot;_-;_-@_-"/>
    <numFmt numFmtId="168" formatCode="_(&quot;€&quot;* #,##0_);_(&quot;€&quot;* \(#,##0\);_(&quot;€&quot;* &quot;-&quot;??_);_(@_)"/>
  </numFmts>
  <fonts count="8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vertAlign val="subscript"/>
      <sz val="12"/>
      <color indexed="8"/>
      <name val="Calibri"/>
      <family val="2"/>
    </font>
    <font>
      <i/>
      <sz val="8"/>
      <color indexed="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i/>
      <sz val="12"/>
      <color indexed="8"/>
      <name val="Calibri"/>
      <family val="2"/>
    </font>
    <font>
      <b/>
      <sz val="11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i/>
      <sz val="14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Impact"/>
      <family val="2"/>
    </font>
    <font>
      <i/>
      <sz val="14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0"/>
      <name val="Calibri"/>
      <family val="2"/>
      <scheme val="minor"/>
    </font>
    <font>
      <i/>
      <sz val="8"/>
      <name val="Calibri"/>
      <family val="2"/>
    </font>
    <font>
      <vertAlign val="subscript"/>
      <sz val="11"/>
      <name val="Calibri"/>
      <family val="2"/>
    </font>
    <font>
      <b/>
      <sz val="24"/>
      <color rgb="FFC00000"/>
      <name val="Calibri"/>
      <family val="2"/>
      <scheme val="minor"/>
    </font>
    <font>
      <i/>
      <sz val="16"/>
      <name val="Calibri"/>
      <family val="2"/>
    </font>
    <font>
      <sz val="11"/>
      <color theme="0"/>
      <name val="Calibri"/>
      <family val="2"/>
      <scheme val="minor"/>
    </font>
    <font>
      <b/>
      <i/>
      <sz val="18"/>
      <color rgb="FFC0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color indexed="8"/>
      <name val="Calibri"/>
      <family val="2"/>
    </font>
    <font>
      <b/>
      <sz val="22"/>
      <color rgb="FFC00000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</font>
    <font>
      <b/>
      <sz val="22"/>
      <name val="Calibri"/>
      <family val="2"/>
    </font>
    <font>
      <b/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sz val="36"/>
      <color rgb="FFC00000"/>
      <name val="Impact"/>
      <family val="2"/>
    </font>
    <font>
      <b/>
      <sz val="18"/>
      <color theme="3" tint="-0.499984740745262"/>
      <name val="Calibri"/>
      <family val="2"/>
    </font>
    <font>
      <i/>
      <sz val="14"/>
      <color indexed="8"/>
      <name val="Calibri"/>
      <family val="2"/>
    </font>
    <font>
      <i/>
      <sz val="12"/>
      <color rgb="FF92D050"/>
      <name val="Calibri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i/>
      <sz val="24"/>
      <color indexed="8"/>
      <name val="Calibri"/>
      <family val="2"/>
    </font>
    <font>
      <b/>
      <sz val="14"/>
      <color indexed="8"/>
      <name val="Calibri"/>
      <family val="2"/>
    </font>
    <font>
      <b/>
      <sz val="20"/>
      <color indexed="8"/>
      <name val="Calibri"/>
      <family val="2"/>
    </font>
    <font>
      <b/>
      <sz val="20"/>
      <color theme="1"/>
      <name val="Calibri"/>
      <family val="2"/>
      <scheme val="minor"/>
    </font>
    <font>
      <i/>
      <sz val="16"/>
      <name val="Arial"/>
      <family val="2"/>
    </font>
    <font>
      <b/>
      <i/>
      <sz val="14"/>
      <color rgb="FFC00000"/>
      <name val="Calibri"/>
      <family val="2"/>
      <scheme val="minor"/>
    </font>
    <font>
      <b/>
      <sz val="20"/>
      <color theme="3" tint="-0.499984740745262"/>
      <name val="Calibri"/>
      <family val="2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48"/>
      <color rgb="FFC00000"/>
      <name val="Lucida Calligraphy"/>
      <family val="4"/>
    </font>
    <font>
      <i/>
      <sz val="18"/>
      <name val="Calibri"/>
      <family val="2"/>
      <scheme val="minor"/>
    </font>
    <font>
      <sz val="18"/>
      <name val="Calibri"/>
      <family val="2"/>
      <scheme val="minor"/>
    </font>
    <font>
      <b/>
      <i/>
      <sz val="16"/>
      <color indexed="8"/>
      <name val="Calibri"/>
      <family val="2"/>
    </font>
    <font>
      <b/>
      <sz val="24"/>
      <color indexed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92D050"/>
      <name val="Calibri"/>
      <family val="2"/>
    </font>
    <font>
      <sz val="22"/>
      <color theme="0" tint="-0.249977111117893"/>
      <name val="Lucida Calligraphy"/>
      <family val="4"/>
    </font>
    <font>
      <sz val="20"/>
      <name val="Calibri"/>
      <family val="2"/>
      <scheme val="minor"/>
    </font>
    <font>
      <sz val="20"/>
      <color theme="0" tint="-0.249977111117893"/>
      <name val="Lucida Calligraphy"/>
      <family val="4"/>
    </font>
    <font>
      <b/>
      <sz val="20"/>
      <color theme="0" tint="-0.249977111117893"/>
      <name val="Lucida Calligraphy"/>
      <family val="4"/>
    </font>
    <font>
      <b/>
      <sz val="28"/>
      <color rgb="FFC00000"/>
      <name val="Lucida Calligraphy"/>
      <family val="4"/>
    </font>
    <font>
      <i/>
      <sz val="16"/>
      <name val="Calibri"/>
      <family val="2"/>
      <scheme val="minor"/>
    </font>
    <font>
      <sz val="16"/>
      <name val="Calibri"/>
      <family val="2"/>
      <scheme val="minor"/>
    </font>
    <font>
      <b/>
      <sz val="28"/>
      <name val="Lucida Calligraphy"/>
      <family val="4"/>
    </font>
    <font>
      <b/>
      <sz val="36"/>
      <name val="Lucida Calligraphy"/>
      <family val="4"/>
    </font>
    <font>
      <sz val="48"/>
      <name val="Lucida Calligraphy"/>
      <family val="4"/>
    </font>
    <font>
      <b/>
      <sz val="48"/>
      <name val="Lucida Calligraphy"/>
      <family val="4"/>
    </font>
    <font>
      <b/>
      <sz val="20"/>
      <name val="Lucida Calligraphy"/>
      <family val="4"/>
    </font>
    <font>
      <b/>
      <sz val="26"/>
      <color theme="0" tint="-0.249977111117893"/>
      <name val="Calibri"/>
      <family val="2"/>
      <scheme val="minor"/>
    </font>
    <font>
      <i/>
      <u/>
      <sz val="11"/>
      <name val="Calibri"/>
      <family val="2"/>
      <scheme val="minor"/>
    </font>
    <font>
      <b/>
      <sz val="28"/>
      <color rgb="FFC00000"/>
      <name val="Freestyle Script"/>
      <family val="4"/>
    </font>
    <font>
      <sz val="36"/>
      <name val="Calibri"/>
      <family val="2"/>
      <scheme val="minor"/>
    </font>
    <font>
      <sz val="100"/>
      <name val="Freestyle Script"/>
      <family val="4"/>
    </font>
    <font>
      <b/>
      <sz val="48"/>
      <color rgb="FFC00000"/>
      <name val="Eras Bold ITC"/>
      <family val="2"/>
    </font>
    <font>
      <b/>
      <i/>
      <sz val="14"/>
      <color rgb="FFC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3" borderId="0" xfId="0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65" fontId="0" fillId="0" borderId="0" xfId="0" applyNumberFormat="1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2" fontId="0" fillId="0" borderId="1" xfId="0" applyNumberFormat="1" applyBorder="1"/>
    <xf numFmtId="165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4" fillId="0" borderId="1" xfId="0" applyFont="1" applyBorder="1" applyAlignment="1">
      <alignment horizontal="center" vertical="center"/>
    </xf>
    <xf numFmtId="0" fontId="17" fillId="0" borderId="1" xfId="0" applyFont="1" applyBorder="1"/>
    <xf numFmtId="17" fontId="17" fillId="0" borderId="1" xfId="0" applyNumberFormat="1" applyFont="1" applyBorder="1"/>
    <xf numFmtId="17" fontId="0" fillId="0" borderId="1" xfId="0" applyNumberFormat="1" applyBorder="1"/>
    <xf numFmtId="0" fontId="25" fillId="0" borderId="1" xfId="0" applyFont="1" applyBorder="1"/>
    <xf numFmtId="0" fontId="0" fillId="0" borderId="10" xfId="0" applyBorder="1"/>
    <xf numFmtId="0" fontId="25" fillId="0" borderId="10" xfId="0" applyFont="1" applyBorder="1"/>
    <xf numFmtId="0" fontId="0" fillId="0" borderId="11" xfId="0" applyBorder="1"/>
    <xf numFmtId="0" fontId="25" fillId="0" borderId="11" xfId="0" applyFont="1" applyBorder="1"/>
    <xf numFmtId="0" fontId="25" fillId="0" borderId="10" xfId="0" applyFont="1" applyFill="1" applyBorder="1"/>
    <xf numFmtId="0" fontId="25" fillId="0" borderId="1" xfId="0" applyFont="1" applyFill="1" applyBorder="1"/>
    <xf numFmtId="0" fontId="25" fillId="0" borderId="11" xfId="0" applyFont="1" applyFill="1" applyBorder="1"/>
    <xf numFmtId="0" fontId="0" fillId="0" borderId="0" xfId="0" applyFont="1" applyFill="1"/>
    <xf numFmtId="0" fontId="0" fillId="0" borderId="0" xfId="0" applyFill="1"/>
    <xf numFmtId="0" fontId="0" fillId="0" borderId="1" xfId="0" applyBorder="1"/>
    <xf numFmtId="0" fontId="25" fillId="0" borderId="0" xfId="0" applyFont="1" applyFill="1"/>
    <xf numFmtId="0" fontId="13" fillId="0" borderId="0" xfId="0" applyFont="1" applyFill="1" applyAlignment="1">
      <alignment vertical="top"/>
    </xf>
    <xf numFmtId="0" fontId="2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2" fontId="29" fillId="0" borderId="1" xfId="0" applyNumberFormat="1" applyFont="1" applyFill="1" applyBorder="1" applyAlignment="1">
      <alignment vertical="center"/>
    </xf>
    <xf numFmtId="2" fontId="29" fillId="0" borderId="6" xfId="0" applyNumberFormat="1" applyFont="1" applyFill="1" applyBorder="1" applyAlignment="1">
      <alignment vertical="center"/>
    </xf>
    <xf numFmtId="165" fontId="29" fillId="0" borderId="0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9" fillId="0" borderId="1" xfId="0" applyFont="1" applyFill="1" applyBorder="1" applyAlignment="1">
      <alignment horizontal="center" vertical="center"/>
    </xf>
    <xf numFmtId="9" fontId="9" fillId="0" borderId="1" xfId="3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Protection="1"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25" fillId="0" borderId="0" xfId="0" applyFont="1" applyFill="1" applyBorder="1" applyProtection="1">
      <protection locked="0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2" fontId="25" fillId="0" borderId="1" xfId="0" applyNumberFormat="1" applyFont="1" applyFill="1" applyBorder="1"/>
    <xf numFmtId="165" fontId="25" fillId="0" borderId="1" xfId="0" applyNumberFormat="1" applyFont="1" applyFill="1" applyBorder="1"/>
    <xf numFmtId="165" fontId="25" fillId="0" borderId="0" xfId="0" applyNumberFormat="1" applyFont="1" applyFill="1" applyBorder="1" applyAlignment="1" applyProtection="1">
      <alignment horizontal="center"/>
      <protection locked="0"/>
    </xf>
    <xf numFmtId="17" fontId="25" fillId="0" borderId="1" xfId="0" applyNumberFormat="1" applyFont="1" applyFill="1" applyBorder="1"/>
    <xf numFmtId="165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/>
    <xf numFmtId="2" fontId="26" fillId="0" borderId="1" xfId="0" applyNumberFormat="1" applyFont="1" applyFill="1" applyBorder="1"/>
    <xf numFmtId="1" fontId="26" fillId="0" borderId="1" xfId="0" applyNumberFormat="1" applyFont="1" applyFill="1" applyBorder="1"/>
    <xf numFmtId="165" fontId="26" fillId="0" borderId="1" xfId="0" applyNumberFormat="1" applyFont="1" applyFill="1" applyBorder="1"/>
    <xf numFmtId="1" fontId="25" fillId="0" borderId="1" xfId="0" applyNumberFormat="1" applyFont="1" applyFill="1" applyBorder="1"/>
    <xf numFmtId="164" fontId="10" fillId="0" borderId="9" xfId="1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164" fontId="10" fillId="0" borderId="9" xfId="1" applyNumberFormat="1" applyFont="1" applyFill="1" applyBorder="1" applyAlignment="1" applyProtection="1">
      <alignment vertical="center"/>
    </xf>
    <xf numFmtId="164" fontId="7" fillId="0" borderId="0" xfId="0" applyNumberFormat="1" applyFont="1" applyFill="1" applyAlignment="1" applyProtection="1">
      <alignment horizontal="center"/>
    </xf>
    <xf numFmtId="164" fontId="7" fillId="0" borderId="0" xfId="0" applyNumberFormat="1" applyFont="1" applyFill="1" applyAlignment="1" applyProtection="1">
      <alignment horizontal="center" vertical="center"/>
    </xf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17" fontId="25" fillId="0" borderId="1" xfId="0" applyNumberFormat="1" applyFont="1" applyBorder="1"/>
    <xf numFmtId="0" fontId="33" fillId="0" borderId="0" xfId="0" applyFont="1"/>
    <xf numFmtId="0" fontId="25" fillId="0" borderId="0" xfId="0" applyFont="1"/>
    <xf numFmtId="2" fontId="0" fillId="3" borderId="0" xfId="0" applyNumberFormat="1" applyFill="1"/>
    <xf numFmtId="165" fontId="25" fillId="0" borderId="1" xfId="0" applyNumberFormat="1" applyFont="1" applyBorder="1"/>
    <xf numFmtId="0" fontId="0" fillId="0" borderId="0" xfId="0"/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0" fillId="0" borderId="21" xfId="0" applyFill="1" applyBorder="1"/>
    <xf numFmtId="0" fontId="25" fillId="0" borderId="0" xfId="0" applyFont="1" applyFill="1" applyBorder="1" applyAlignment="1">
      <alignment horizontal="center"/>
    </xf>
    <xf numFmtId="165" fontId="25" fillId="0" borderId="0" xfId="0" applyNumberFormat="1" applyFont="1" applyFill="1" applyBorder="1"/>
    <xf numFmtId="165" fontId="26" fillId="0" borderId="0" xfId="0" applyNumberFormat="1" applyFont="1" applyFill="1" applyBorder="1"/>
    <xf numFmtId="0" fontId="8" fillId="0" borderId="3" xfId="0" applyFont="1" applyFill="1" applyBorder="1" applyAlignment="1">
      <alignment horizontal="center" vertical="center"/>
    </xf>
    <xf numFmtId="2" fontId="29" fillId="0" borderId="3" xfId="0" applyNumberFormat="1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/>
    </xf>
    <xf numFmtId="165" fontId="8" fillId="0" borderId="23" xfId="0" applyNumberFormat="1" applyFont="1" applyFill="1" applyBorder="1" applyAlignment="1">
      <alignment horizontal="center" vertical="center"/>
    </xf>
    <xf numFmtId="0" fontId="0" fillId="0" borderId="0" xfId="0"/>
    <xf numFmtId="0" fontId="33" fillId="7" borderId="0" xfId="0" applyFont="1" applyFill="1"/>
    <xf numFmtId="1" fontId="33" fillId="7" borderId="0" xfId="3" applyNumberFormat="1" applyFont="1" applyFill="1"/>
    <xf numFmtId="2" fontId="33" fillId="7" borderId="0" xfId="0" applyNumberFormat="1" applyFont="1" applyFill="1"/>
    <xf numFmtId="2" fontId="33" fillId="7" borderId="0" xfId="3" applyNumberFormat="1" applyFont="1" applyFill="1"/>
    <xf numFmtId="1" fontId="33" fillId="7" borderId="0" xfId="0" applyNumberFormat="1" applyFont="1" applyFill="1"/>
    <xf numFmtId="1" fontId="33" fillId="7" borderId="0" xfId="0" applyNumberFormat="1" applyFont="1" applyFill="1" applyAlignment="1"/>
    <xf numFmtId="0" fontId="33" fillId="7" borderId="0" xfId="0" applyFont="1" applyFill="1" applyAlignment="1"/>
    <xf numFmtId="2" fontId="33" fillId="7" borderId="0" xfId="0" applyNumberFormat="1" applyFont="1" applyFill="1" applyAlignment="1"/>
    <xf numFmtId="0" fontId="0" fillId="0" borderId="0" xfId="0" applyAlignment="1"/>
    <xf numFmtId="0" fontId="25" fillId="0" borderId="0" xfId="0" applyFont="1" applyAlignment="1"/>
    <xf numFmtId="2" fontId="33" fillId="0" borderId="0" xfId="0" applyNumberFormat="1" applyFont="1"/>
    <xf numFmtId="1" fontId="33" fillId="0" borderId="0" xfId="0" applyNumberFormat="1" applyFont="1"/>
    <xf numFmtId="2" fontId="33" fillId="0" borderId="0" xfId="0" applyNumberFormat="1" applyFont="1" applyAlignment="1"/>
    <xf numFmtId="0" fontId="33" fillId="0" borderId="0" xfId="0" applyFont="1" applyAlignment="1"/>
    <xf numFmtId="0" fontId="0" fillId="4" borderId="1" xfId="0" applyFill="1" applyBorder="1"/>
    <xf numFmtId="0" fontId="39" fillId="7" borderId="0" xfId="0" applyFont="1" applyFill="1" applyBorder="1" applyAlignment="1">
      <alignment vertical="center"/>
    </xf>
    <xf numFmtId="0" fontId="28" fillId="7" borderId="0" xfId="0" applyFont="1" applyFill="1" applyBorder="1" applyAlignment="1"/>
    <xf numFmtId="0" fontId="14" fillId="0" borderId="17" xfId="0" applyFont="1" applyFill="1" applyBorder="1" applyAlignment="1">
      <alignment vertical="center" wrapText="1"/>
    </xf>
    <xf numFmtId="0" fontId="28" fillId="7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/>
    </xf>
    <xf numFmtId="166" fontId="0" fillId="0" borderId="0" xfId="0" applyNumberFormat="1"/>
    <xf numFmtId="1" fontId="0" fillId="0" borderId="0" xfId="0" applyNumberFormat="1"/>
    <xf numFmtId="0" fontId="0" fillId="0" borderId="0" xfId="0" applyFill="1" applyAlignment="1"/>
    <xf numFmtId="1" fontId="15" fillId="0" borderId="0" xfId="0" applyNumberFormat="1" applyFont="1" applyFill="1" applyAlignment="1">
      <alignment horizontal="center" vertical="center"/>
    </xf>
    <xf numFmtId="0" fontId="0" fillId="8" borderId="1" xfId="0" applyFill="1" applyBorder="1"/>
    <xf numFmtId="165" fontId="0" fillId="8" borderId="1" xfId="0" applyNumberFormat="1" applyFill="1" applyBorder="1"/>
    <xf numFmtId="0" fontId="23" fillId="3" borderId="0" xfId="0" applyFont="1" applyFill="1" applyAlignment="1">
      <alignment horizontal="center" vertical="center"/>
    </xf>
    <xf numFmtId="0" fontId="36" fillId="3" borderId="0" xfId="0" applyFont="1" applyFill="1" applyBorder="1" applyAlignment="1" applyProtection="1">
      <alignment wrapText="1"/>
      <protection locked="0"/>
    </xf>
    <xf numFmtId="2" fontId="45" fillId="0" borderId="0" xfId="0" applyNumberFormat="1" applyFont="1" applyFill="1"/>
    <xf numFmtId="165" fontId="45" fillId="0" borderId="0" xfId="0" applyNumberFormat="1" applyFont="1" applyFill="1"/>
    <xf numFmtId="1" fontId="45" fillId="0" borderId="0" xfId="0" applyNumberFormat="1" applyFont="1" applyFill="1"/>
    <xf numFmtId="0" fontId="35" fillId="3" borderId="0" xfId="0" applyFont="1" applyFill="1" applyBorder="1" applyAlignment="1"/>
    <xf numFmtId="0" fontId="23" fillId="3" borderId="0" xfId="0" applyFont="1" applyFill="1" applyBorder="1" applyAlignment="1" applyProtection="1">
      <alignment vertical="center" wrapText="1"/>
      <protection locked="0"/>
    </xf>
    <xf numFmtId="2" fontId="22" fillId="0" borderId="0" xfId="0" applyNumberFormat="1" applyFont="1" applyFill="1" applyBorder="1" applyAlignment="1"/>
    <xf numFmtId="165" fontId="0" fillId="0" borderId="0" xfId="0" applyNumberFormat="1" applyFill="1" applyBorder="1"/>
    <xf numFmtId="0" fontId="19" fillId="0" borderId="0" xfId="0" applyFont="1" applyFill="1" applyBorder="1" applyAlignment="1">
      <alignment wrapText="1"/>
    </xf>
    <xf numFmtId="0" fontId="23" fillId="0" borderId="0" xfId="0" applyFont="1" applyFill="1" applyAlignment="1"/>
    <xf numFmtId="0" fontId="38" fillId="0" borderId="0" xfId="0" applyFont="1" applyFill="1" applyBorder="1" applyAlignment="1">
      <alignment vertical="center"/>
    </xf>
    <xf numFmtId="0" fontId="33" fillId="0" borderId="0" xfId="0" applyFont="1" applyFill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2" fontId="18" fillId="0" borderId="0" xfId="0" applyNumberFormat="1" applyFont="1" applyFill="1" applyBorder="1" applyAlignment="1" applyProtection="1">
      <alignment horizontal="center" vertical="center"/>
      <protection locked="0"/>
    </xf>
    <xf numFmtId="1" fontId="18" fillId="0" borderId="0" xfId="0" applyNumberFormat="1" applyFont="1" applyFill="1" applyBorder="1" applyAlignment="1" applyProtection="1">
      <alignment horizontal="center" vertical="center"/>
      <protection locked="0"/>
    </xf>
    <xf numFmtId="165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37" fillId="3" borderId="0" xfId="0" applyFont="1" applyFill="1" applyBorder="1" applyAlignment="1">
      <alignment vertical="center" wrapText="1"/>
    </xf>
    <xf numFmtId="1" fontId="22" fillId="3" borderId="0" xfId="0" applyNumberFormat="1" applyFont="1" applyFill="1" applyBorder="1" applyAlignment="1"/>
    <xf numFmtId="0" fontId="31" fillId="3" borderId="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Alignment="1">
      <alignment vertical="center" wrapText="1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34" fillId="0" borderId="0" xfId="0" applyFont="1" applyFill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2" fontId="0" fillId="0" borderId="0" xfId="0" applyNumberFormat="1" applyFill="1"/>
    <xf numFmtId="0" fontId="20" fillId="0" borderId="0" xfId="0" applyFont="1" applyFill="1" applyBorder="1" applyAlignment="1"/>
    <xf numFmtId="0" fontId="35" fillId="0" borderId="0" xfId="0" applyFont="1" applyFill="1" applyBorder="1" applyAlignment="1"/>
    <xf numFmtId="0" fontId="23" fillId="0" borderId="0" xfId="0" applyFont="1" applyFill="1" applyBorder="1" applyAlignment="1"/>
    <xf numFmtId="0" fontId="33" fillId="0" borderId="0" xfId="0" applyFont="1" applyFill="1" applyProtection="1">
      <protection locked="0"/>
    </xf>
    <xf numFmtId="0" fontId="46" fillId="3" borderId="0" xfId="0" applyFont="1" applyFill="1" applyBorder="1" applyAlignment="1"/>
    <xf numFmtId="1" fontId="47" fillId="0" borderId="0" xfId="5" applyNumberFormat="1" applyFont="1" applyFill="1" applyBorder="1" applyAlignment="1" applyProtection="1">
      <alignment horizontal="center" vertical="center"/>
      <protection locked="0"/>
    </xf>
    <xf numFmtId="9" fontId="49" fillId="3" borderId="0" xfId="3" applyFont="1" applyFill="1" applyBorder="1" applyAlignment="1"/>
    <xf numFmtId="0" fontId="46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vertical="center"/>
    </xf>
    <xf numFmtId="0" fontId="44" fillId="7" borderId="0" xfId="0" applyFont="1" applyFill="1" applyBorder="1" applyAlignment="1">
      <alignment horizontal="right" vertical="center"/>
    </xf>
    <xf numFmtId="0" fontId="43" fillId="7" borderId="0" xfId="0" applyFont="1" applyFill="1" applyBorder="1" applyAlignment="1">
      <alignment vertical="center"/>
    </xf>
    <xf numFmtId="0" fontId="42" fillId="7" borderId="0" xfId="0" applyFont="1" applyFill="1" applyBorder="1" applyAlignment="1">
      <alignment horizontal="right" vertical="center"/>
    </xf>
    <xf numFmtId="0" fontId="22" fillId="7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25" fillId="0" borderId="21" xfId="0" applyFont="1" applyBorder="1"/>
    <xf numFmtId="0" fontId="25" fillId="8" borderId="1" xfId="0" applyFont="1" applyFill="1" applyBorder="1"/>
    <xf numFmtId="0" fontId="0" fillId="8" borderId="1" xfId="0" applyFill="1" applyBorder="1" applyAlignment="1">
      <alignment vertical="center"/>
    </xf>
    <xf numFmtId="0" fontId="0" fillId="0" borderId="10" xfId="0" applyFill="1" applyBorder="1"/>
    <xf numFmtId="0" fontId="0" fillId="0" borderId="11" xfId="0" applyFill="1" applyBorder="1"/>
    <xf numFmtId="0" fontId="24" fillId="0" borderId="0" xfId="0" applyFont="1" applyFill="1" applyBorder="1"/>
    <xf numFmtId="2" fontId="0" fillId="0" borderId="1" xfId="0" applyNumberFormat="1" applyFill="1" applyBorder="1"/>
    <xf numFmtId="165" fontId="0" fillId="0" borderId="1" xfId="0" applyNumberFormat="1" applyFill="1" applyBorder="1"/>
    <xf numFmtId="165" fontId="0" fillId="0" borderId="1" xfId="0" applyNumberForma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48" fillId="3" borderId="0" xfId="0" applyFont="1" applyFill="1" applyAlignment="1">
      <alignment vertical="center"/>
    </xf>
    <xf numFmtId="0" fontId="56" fillId="3" borderId="0" xfId="0" applyFont="1" applyFill="1" applyBorder="1" applyAlignment="1">
      <alignment horizontal="left" vertical="center"/>
    </xf>
    <xf numFmtId="0" fontId="50" fillId="3" borderId="0" xfId="0" applyFont="1" applyFill="1" applyBorder="1" applyAlignment="1" applyProtection="1">
      <alignment vertical="center" wrapText="1"/>
      <protection locked="0"/>
    </xf>
    <xf numFmtId="1" fontId="22" fillId="0" borderId="0" xfId="0" applyNumberFormat="1" applyFont="1" applyFill="1" applyBorder="1" applyAlignment="1">
      <alignment vertical="center" wrapText="1"/>
    </xf>
    <xf numFmtId="1" fontId="22" fillId="0" borderId="0" xfId="0" applyNumberFormat="1" applyFont="1" applyFill="1" applyBorder="1" applyAlignment="1"/>
    <xf numFmtId="9" fontId="52" fillId="0" borderId="0" xfId="3" applyFont="1" applyFill="1" applyAlignment="1">
      <alignment vertical="center"/>
    </xf>
    <xf numFmtId="165" fontId="4" fillId="0" borderId="0" xfId="0" applyNumberFormat="1" applyFont="1" applyFill="1" applyBorder="1" applyAlignment="1">
      <alignment horizontal="center" vertical="center"/>
    </xf>
    <xf numFmtId="164" fontId="32" fillId="3" borderId="0" xfId="1" applyNumberFormat="1" applyFont="1" applyFill="1" applyBorder="1" applyAlignment="1" applyProtection="1">
      <alignment horizontal="center" vertical="center"/>
      <protection locked="0"/>
    </xf>
    <xf numFmtId="164" fontId="32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25" fillId="0" borderId="0" xfId="0" applyFont="1" applyBorder="1"/>
    <xf numFmtId="17" fontId="25" fillId="0" borderId="0" xfId="0" applyNumberFormat="1" applyFont="1" applyBorder="1"/>
    <xf numFmtId="164" fontId="53" fillId="4" borderId="10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 applyProtection="1">
      <alignment vertical="center"/>
    </xf>
    <xf numFmtId="2" fontId="6" fillId="2" borderId="1" xfId="0" applyNumberFormat="1" applyFont="1" applyFill="1" applyBorder="1" applyAlignment="1" applyProtection="1">
      <alignment vertical="center"/>
    </xf>
    <xf numFmtId="2" fontId="6" fillId="2" borderId="6" xfId="0" applyNumberFormat="1" applyFont="1" applyFill="1" applyBorder="1" applyAlignment="1" applyProtection="1">
      <alignment vertical="center"/>
    </xf>
    <xf numFmtId="0" fontId="23" fillId="3" borderId="0" xfId="0" applyFont="1" applyFill="1" applyAlignment="1" applyProtection="1">
      <alignment horizontal="center" vertical="center"/>
    </xf>
    <xf numFmtId="0" fontId="36" fillId="3" borderId="0" xfId="0" applyFont="1" applyFill="1" applyBorder="1" applyAlignment="1" applyProtection="1">
      <alignment wrapText="1"/>
    </xf>
    <xf numFmtId="0" fontId="51" fillId="3" borderId="0" xfId="0" applyFont="1" applyFill="1" applyBorder="1" applyAlignment="1" applyProtection="1">
      <alignment horizontal="center" vertical="center" wrapText="1"/>
    </xf>
    <xf numFmtId="2" fontId="3" fillId="4" borderId="4" xfId="0" applyNumberFormat="1" applyFont="1" applyFill="1" applyBorder="1" applyAlignment="1" applyProtection="1">
      <alignment horizontal="center" vertical="center"/>
    </xf>
    <xf numFmtId="2" fontId="3" fillId="4" borderId="1" xfId="0" applyNumberFormat="1" applyFont="1" applyFill="1" applyBorder="1" applyAlignment="1" applyProtection="1">
      <alignment horizontal="center" vertical="center"/>
    </xf>
    <xf numFmtId="1" fontId="3" fillId="4" borderId="1" xfId="0" applyNumberFormat="1" applyFont="1" applyFill="1" applyBorder="1" applyAlignment="1" applyProtection="1">
      <alignment horizontal="center" vertical="center"/>
    </xf>
    <xf numFmtId="165" fontId="3" fillId="4" borderId="1" xfId="0" applyNumberFormat="1" applyFont="1" applyFill="1" applyBorder="1" applyAlignment="1" applyProtection="1">
      <alignment horizontal="center" vertical="center"/>
    </xf>
    <xf numFmtId="165" fontId="3" fillId="4" borderId="3" xfId="0" applyNumberFormat="1" applyFont="1" applyFill="1" applyBorder="1" applyAlignment="1" applyProtection="1">
      <alignment horizontal="center" vertical="center"/>
    </xf>
    <xf numFmtId="165" fontId="3" fillId="4" borderId="6" xfId="0" applyNumberFormat="1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2" fontId="54" fillId="4" borderId="1" xfId="0" applyNumberFormat="1" applyFont="1" applyFill="1" applyBorder="1" applyAlignment="1" applyProtection="1">
      <alignment horizontal="center" vertical="center"/>
    </xf>
    <xf numFmtId="0" fontId="55" fillId="3" borderId="0" xfId="0" applyFont="1" applyFill="1" applyBorder="1" applyAlignment="1" applyProtection="1"/>
    <xf numFmtId="0" fontId="60" fillId="3" borderId="0" xfId="0" applyFont="1" applyFill="1" applyBorder="1" applyAlignment="1" applyProtection="1">
      <alignment horizontal="center" vertical="center" wrapText="1"/>
    </xf>
    <xf numFmtId="1" fontId="54" fillId="4" borderId="1" xfId="0" applyNumberFormat="1" applyFont="1" applyFill="1" applyBorder="1" applyAlignment="1" applyProtection="1">
      <alignment horizontal="center" vertical="center"/>
    </xf>
    <xf numFmtId="165" fontId="54" fillId="4" borderId="1" xfId="0" applyNumberFormat="1" applyFont="1" applyFill="1" applyBorder="1" applyAlignment="1" applyProtection="1">
      <alignment horizontal="center" vertical="center"/>
    </xf>
    <xf numFmtId="0" fontId="43" fillId="3" borderId="1" xfId="0" applyFont="1" applyFill="1" applyBorder="1" applyAlignment="1" applyProtection="1">
      <alignment horizontal="center" vertical="center" wrapText="1"/>
    </xf>
    <xf numFmtId="0" fontId="59" fillId="3" borderId="0" xfId="0" applyFont="1" applyFill="1" applyBorder="1" applyAlignment="1" applyProtection="1">
      <alignment vertical="center" wrapText="1"/>
    </xf>
    <xf numFmtId="2" fontId="3" fillId="4" borderId="24" xfId="0" applyNumberFormat="1" applyFont="1" applyFill="1" applyBorder="1" applyAlignment="1" applyProtection="1">
      <alignment horizontal="center" vertical="center"/>
    </xf>
    <xf numFmtId="2" fontId="3" fillId="4" borderId="5" xfId="0" applyNumberFormat="1" applyFont="1" applyFill="1" applyBorder="1" applyAlignment="1" applyProtection="1">
      <alignment horizontal="center" vertical="center"/>
    </xf>
    <xf numFmtId="1" fontId="3" fillId="4" borderId="5" xfId="0" applyNumberFormat="1" applyFont="1" applyFill="1" applyBorder="1" applyAlignment="1" applyProtection="1">
      <alignment horizontal="center" vertical="center"/>
    </xf>
    <xf numFmtId="165" fontId="3" fillId="4" borderId="5" xfId="0" applyNumberFormat="1" applyFont="1" applyFill="1" applyBorder="1" applyAlignment="1" applyProtection="1">
      <alignment horizontal="center" vertical="center"/>
    </xf>
    <xf numFmtId="165" fontId="3" fillId="4" borderId="23" xfId="0" applyNumberFormat="1" applyFont="1" applyFill="1" applyBorder="1" applyAlignment="1" applyProtection="1">
      <alignment horizontal="center" vertical="center"/>
    </xf>
    <xf numFmtId="165" fontId="3" fillId="4" borderId="8" xfId="0" applyNumberFormat="1" applyFont="1" applyFill="1" applyBorder="1" applyAlignment="1" applyProtection="1">
      <alignment horizontal="center" vertical="center"/>
    </xf>
    <xf numFmtId="165" fontId="54" fillId="3" borderId="0" xfId="0" applyNumberFormat="1" applyFont="1" applyFill="1" applyBorder="1" applyAlignment="1" applyProtection="1">
      <alignment horizontal="center" vertical="center"/>
    </xf>
    <xf numFmtId="0" fontId="61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horizontal="center" vertical="center"/>
    </xf>
    <xf numFmtId="0" fontId="66" fillId="0" borderId="0" xfId="0" applyFont="1"/>
    <xf numFmtId="0" fontId="67" fillId="0" borderId="0" xfId="0" applyFont="1" applyAlignment="1"/>
    <xf numFmtId="0" fontId="66" fillId="0" borderId="0" xfId="0" applyFont="1" applyAlignment="1">
      <alignment horizontal="left"/>
    </xf>
    <xf numFmtId="165" fontId="68" fillId="4" borderId="1" xfId="0" applyNumberFormat="1" applyFont="1" applyFill="1" applyBorder="1" applyAlignment="1" applyProtection="1">
      <alignment horizontal="center" vertical="center"/>
    </xf>
    <xf numFmtId="0" fontId="69" fillId="0" borderId="0" xfId="0" applyFont="1" applyFill="1" applyBorder="1" applyAlignment="1">
      <alignment vertical="center"/>
    </xf>
    <xf numFmtId="168" fontId="9" fillId="6" borderId="9" xfId="1" applyNumberFormat="1" applyFont="1" applyFill="1" applyBorder="1" applyAlignment="1" applyProtection="1">
      <alignment horizontal="center" vertical="center"/>
    </xf>
    <xf numFmtId="0" fontId="71" fillId="0" borderId="0" xfId="0" applyFont="1" applyFill="1" applyBorder="1" applyAlignment="1"/>
    <xf numFmtId="0" fontId="76" fillId="3" borderId="0" xfId="0" applyFont="1" applyFill="1" applyBorder="1" applyAlignment="1">
      <alignment vertical="center"/>
    </xf>
    <xf numFmtId="9" fontId="0" fillId="0" borderId="1" xfId="3" applyFont="1" applyBorder="1"/>
    <xf numFmtId="9" fontId="0" fillId="0" borderId="1" xfId="3" applyFont="1" applyFill="1" applyBorder="1"/>
    <xf numFmtId="9" fontId="25" fillId="0" borderId="1" xfId="3" applyFont="1" applyBorder="1" applyAlignment="1">
      <alignment horizontal="right" vertical="center"/>
    </xf>
    <xf numFmtId="9" fontId="25" fillId="0" borderId="1" xfId="3" applyFont="1" applyFill="1" applyBorder="1" applyAlignment="1">
      <alignment horizontal="right" vertical="center"/>
    </xf>
    <xf numFmtId="165" fontId="24" fillId="0" borderId="0" xfId="0" applyNumberFormat="1" applyFont="1" applyFill="1" applyBorder="1"/>
    <xf numFmtId="165" fontId="25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wrapText="1"/>
      <protection locked="0"/>
    </xf>
    <xf numFmtId="9" fontId="64" fillId="3" borderId="0" xfId="3" applyFont="1" applyFill="1" applyBorder="1" applyAlignment="1" applyProtection="1">
      <alignment horizontal="center" vertical="center"/>
    </xf>
    <xf numFmtId="0" fontId="43" fillId="3" borderId="1" xfId="0" applyFont="1" applyFill="1" applyBorder="1" applyAlignment="1" applyProtection="1">
      <alignment horizontal="center" vertical="center" wrapText="1"/>
    </xf>
    <xf numFmtId="1" fontId="58" fillId="4" borderId="1" xfId="5" applyNumberFormat="1" applyFont="1" applyFill="1" applyBorder="1" applyAlignment="1" applyProtection="1">
      <alignment horizontal="center" vertical="center"/>
    </xf>
    <xf numFmtId="1" fontId="32" fillId="5" borderId="1" xfId="5" applyNumberFormat="1" applyFont="1" applyFill="1" applyBorder="1" applyAlignment="1" applyProtection="1">
      <alignment horizontal="center" vertical="center" wrapText="1"/>
      <protection locked="0"/>
    </xf>
    <xf numFmtId="1" fontId="32" fillId="5" borderId="10" xfId="5" applyNumberFormat="1" applyFont="1" applyFill="1" applyBorder="1" applyAlignment="1" applyProtection="1">
      <alignment horizontal="center" vertical="center" wrapText="1"/>
      <protection locked="0"/>
    </xf>
    <xf numFmtId="1" fontId="32" fillId="5" borderId="11" xfId="5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6" fillId="3" borderId="0" xfId="0" applyFont="1" applyFill="1" applyBorder="1" applyAlignment="1" applyProtection="1">
      <alignment wrapText="1"/>
    </xf>
    <xf numFmtId="9" fontId="52" fillId="3" borderId="0" xfId="3" applyFont="1" applyFill="1" applyAlignment="1">
      <alignment horizontal="center" vertical="center"/>
    </xf>
    <xf numFmtId="1" fontId="57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53" fillId="4" borderId="19" xfId="0" applyFont="1" applyFill="1" applyBorder="1" applyAlignment="1">
      <alignment horizontal="center" vertical="center"/>
    </xf>
    <xf numFmtId="0" fontId="53" fillId="4" borderId="2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56" fillId="3" borderId="25" xfId="0" applyFont="1" applyFill="1" applyBorder="1" applyAlignment="1">
      <alignment horizontal="left" vertical="center"/>
    </xf>
    <xf numFmtId="0" fontId="56" fillId="3" borderId="26" xfId="0" applyFont="1" applyFill="1" applyBorder="1" applyAlignment="1">
      <alignment horizontal="left" vertical="center"/>
    </xf>
    <xf numFmtId="0" fontId="56" fillId="3" borderId="27" xfId="0" applyFont="1" applyFill="1" applyBorder="1" applyAlignment="1">
      <alignment horizontal="left" vertical="center"/>
    </xf>
    <xf numFmtId="0" fontId="56" fillId="3" borderId="28" xfId="0" applyFont="1" applyFill="1" applyBorder="1" applyAlignment="1">
      <alignment horizontal="left" vertical="center"/>
    </xf>
    <xf numFmtId="0" fontId="56" fillId="3" borderId="2" xfId="0" applyFont="1" applyFill="1" applyBorder="1" applyAlignment="1">
      <alignment horizontal="left" vertical="center"/>
    </xf>
    <xf numFmtId="0" fontId="56" fillId="3" borderId="29" xfId="0" applyFont="1" applyFill="1" applyBorder="1" applyAlignment="1">
      <alignment horizontal="left" vertical="center"/>
    </xf>
    <xf numFmtId="0" fontId="76" fillId="3" borderId="0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left" vertical="center" wrapText="1"/>
    </xf>
    <xf numFmtId="0" fontId="48" fillId="3" borderId="2" xfId="0" applyFont="1" applyFill="1" applyBorder="1" applyAlignment="1">
      <alignment horizontal="center" vertical="center" wrapText="1"/>
    </xf>
    <xf numFmtId="0" fontId="87" fillId="3" borderId="0" xfId="0" applyFont="1" applyFill="1" applyBorder="1" applyAlignment="1">
      <alignment horizontal="center" vertical="center" wrapText="1"/>
    </xf>
    <xf numFmtId="0" fontId="83" fillId="3" borderId="0" xfId="0" applyFont="1" applyFill="1" applyAlignment="1">
      <alignment horizontal="center" vertical="center"/>
    </xf>
    <xf numFmtId="167" fontId="65" fillId="4" borderId="21" xfId="7" applyNumberFormat="1" applyFont="1" applyFill="1" applyBorder="1" applyAlignment="1" applyProtection="1">
      <alignment horizontal="center" vertical="center"/>
    </xf>
    <xf numFmtId="167" fontId="65" fillId="4" borderId="11" xfId="7" applyNumberFormat="1" applyFont="1" applyFill="1" applyBorder="1" applyAlignment="1" applyProtection="1">
      <alignment horizontal="center" vertical="center"/>
    </xf>
    <xf numFmtId="0" fontId="78" fillId="0" borderId="0" xfId="0" applyFont="1" applyFill="1" applyBorder="1" applyAlignment="1">
      <alignment horizontal="center" vertical="center"/>
    </xf>
    <xf numFmtId="0" fontId="67" fillId="0" borderId="0" xfId="0" applyFont="1" applyAlignment="1">
      <alignment horizontal="left"/>
    </xf>
    <xf numFmtId="1" fontId="22" fillId="0" borderId="16" xfId="0" applyNumberFormat="1" applyFont="1" applyFill="1" applyBorder="1" applyAlignment="1">
      <alignment horizontal="right"/>
    </xf>
    <xf numFmtId="1" fontId="22" fillId="0" borderId="2" xfId="0" applyNumberFormat="1" applyFont="1" applyFill="1" applyBorder="1" applyAlignment="1">
      <alignment horizontal="right"/>
    </xf>
    <xf numFmtId="0" fontId="22" fillId="0" borderId="16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right"/>
    </xf>
    <xf numFmtId="0" fontId="22" fillId="0" borderId="2" xfId="0" applyFont="1" applyFill="1" applyBorder="1" applyAlignment="1">
      <alignment horizontal="right"/>
    </xf>
    <xf numFmtId="165" fontId="22" fillId="0" borderId="16" xfId="0" applyNumberFormat="1" applyFont="1" applyFill="1" applyBorder="1" applyAlignment="1">
      <alignment horizontal="left"/>
    </xf>
    <xf numFmtId="165" fontId="22" fillId="0" borderId="2" xfId="0" applyNumberFormat="1" applyFont="1" applyFill="1" applyBorder="1" applyAlignment="1">
      <alignment horizontal="left"/>
    </xf>
    <xf numFmtId="2" fontId="22" fillId="0" borderId="16" xfId="0" applyNumberFormat="1" applyFont="1" applyFill="1" applyBorder="1" applyAlignment="1">
      <alignment horizontal="center"/>
    </xf>
    <xf numFmtId="2" fontId="22" fillId="0" borderId="2" xfId="0" applyNumberFormat="1" applyFont="1" applyFill="1" applyBorder="1" applyAlignment="1">
      <alignment horizontal="center"/>
    </xf>
    <xf numFmtId="0" fontId="70" fillId="0" borderId="0" xfId="0" applyFont="1" applyFill="1" applyBorder="1" applyAlignment="1">
      <alignment horizontal="center" vertical="center"/>
    </xf>
    <xf numFmtId="1" fontId="9" fillId="0" borderId="1" xfId="5" applyNumberFormat="1" applyFont="1" applyFill="1" applyBorder="1" applyAlignment="1" applyProtection="1">
      <alignment horizontal="center" vertical="center"/>
      <protection locked="0"/>
    </xf>
    <xf numFmtId="9" fontId="8" fillId="0" borderId="10" xfId="3" applyFont="1" applyFill="1" applyBorder="1" applyAlignment="1">
      <alignment horizontal="center" vertical="center"/>
    </xf>
    <xf numFmtId="9" fontId="8" fillId="0" borderId="11" xfId="3" applyFont="1" applyFill="1" applyBorder="1" applyAlignment="1">
      <alignment horizontal="center" vertical="center"/>
    </xf>
    <xf numFmtId="1" fontId="9" fillId="0" borderId="18" xfId="5" applyNumberFormat="1" applyFont="1" applyFill="1" applyBorder="1" applyAlignment="1" applyProtection="1">
      <alignment horizontal="center" vertical="center"/>
      <protection locked="0"/>
    </xf>
    <xf numFmtId="1" fontId="9" fillId="0" borderId="13" xfId="5" applyNumberFormat="1" applyFont="1" applyFill="1" applyBorder="1" applyAlignment="1" applyProtection="1">
      <alignment horizontal="center" vertical="center"/>
      <protection locked="0"/>
    </xf>
    <xf numFmtId="1" fontId="9" fillId="0" borderId="5" xfId="5" applyNumberFormat="1" applyFont="1" applyFill="1" applyBorder="1" applyAlignment="1" applyProtection="1">
      <alignment horizontal="center" vertical="center"/>
      <protection locked="0"/>
    </xf>
    <xf numFmtId="9" fontId="8" fillId="0" borderId="15" xfId="3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40" fillId="7" borderId="0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8">
    <cellStyle name="Monétaire" xfId="7" builtinId="4"/>
    <cellStyle name="Monétaire 2" xfId="1" xr:uid="{00000000-0005-0000-0000-000001000000}"/>
    <cellStyle name="Monétaire 2 2" xfId="2" xr:uid="{00000000-0005-0000-0000-000002000000}"/>
    <cellStyle name="Normal" xfId="0" builtinId="0"/>
    <cellStyle name="Pourcentage" xfId="3" builtinId="5"/>
    <cellStyle name="Pourcentage 2" xfId="4" xr:uid="{00000000-0005-0000-0000-000005000000}"/>
    <cellStyle name="Pourcentage 3" xfId="5" xr:uid="{00000000-0005-0000-0000-000006000000}"/>
    <cellStyle name="Pourcentage 3 2" xfId="6" xr:uid="{00000000-0005-0000-0000-000007000000}"/>
  </cellStyles>
  <dxfs count="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44610"/>
      <color rgb="FFFFFF99"/>
      <color rgb="FFECF1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590524520364161E-2"/>
          <c:y val="6.943553446191103E-2"/>
          <c:w val="0.85083520188720152"/>
          <c:h val="0.909361373726614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shade val="3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COUT!$F$11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3-43C5-BB60-08F95F453E6A}"/>
            </c:ext>
          </c:extLst>
        </c:ser>
        <c:ser>
          <c:idx val="1"/>
          <c:order val="1"/>
          <c:spPr>
            <a:solidFill>
              <a:schemeClr val="accent3">
                <a:shade val="46000"/>
              </a:schemeClr>
            </a:solidFill>
            <a:ln>
              <a:noFill/>
            </a:ln>
            <a:effectLst/>
          </c:spPr>
          <c:invertIfNegative val="0"/>
          <c:val>
            <c:numRef>
              <c:f>COUT!$F$12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AD43-43C5-BB60-08F95F453E6A}"/>
            </c:ext>
          </c:extLst>
        </c:ser>
        <c:ser>
          <c:idx val="2"/>
          <c:order val="2"/>
          <c:spPr>
            <a:solidFill>
              <a:schemeClr val="accent3">
                <a:shade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COUT!$F$13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43-43C5-BB60-08F95F453E6A}"/>
            </c:ext>
          </c:extLst>
        </c:ser>
        <c:ser>
          <c:idx val="3"/>
          <c:order val="3"/>
          <c:spPr>
            <a:solidFill>
              <a:schemeClr val="accent3">
                <a:shade val="62000"/>
              </a:schemeClr>
            </a:solidFill>
            <a:ln>
              <a:noFill/>
            </a:ln>
            <a:effectLst/>
          </c:spPr>
          <c:invertIfNegative val="0"/>
          <c:val>
            <c:numRef>
              <c:f>COUT!$F$14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AD43-43C5-BB60-08F95F453E6A}"/>
            </c:ext>
          </c:extLst>
        </c:ser>
        <c:ser>
          <c:idx val="4"/>
          <c:order val="4"/>
          <c:spPr>
            <a:solidFill>
              <a:schemeClr val="accent3">
                <a:shade val="7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43-43C5-BB60-08F95F453E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COUT!$F$15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43-43C5-BB60-08F95F453E6A}"/>
            </c:ext>
          </c:extLst>
        </c:ser>
        <c:ser>
          <c:idx val="5"/>
          <c:order val="5"/>
          <c:spPr>
            <a:solidFill>
              <a:schemeClr val="accent3">
                <a:shade val="79000"/>
              </a:schemeClr>
            </a:solidFill>
            <a:ln>
              <a:noFill/>
            </a:ln>
            <a:effectLst/>
          </c:spPr>
          <c:invertIfNegative val="0"/>
          <c:val>
            <c:numRef>
              <c:f>COUT!$F$16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AD43-43C5-BB60-08F95F453E6A}"/>
            </c:ext>
          </c:extLst>
        </c:ser>
        <c:ser>
          <c:idx val="6"/>
          <c:order val="6"/>
          <c:spPr>
            <a:solidFill>
              <a:schemeClr val="accent3">
                <a:shade val="8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COUT!$F$17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43-43C5-BB60-08F95F453E6A}"/>
            </c:ext>
          </c:extLst>
        </c:ser>
        <c:ser>
          <c:idx val="7"/>
          <c:order val="7"/>
          <c:spPr>
            <a:solidFill>
              <a:schemeClr val="accent3">
                <a:shade val="95000"/>
              </a:schemeClr>
            </a:solidFill>
            <a:ln>
              <a:noFill/>
            </a:ln>
            <a:effectLst/>
          </c:spPr>
          <c:invertIfNegative val="0"/>
          <c:val>
            <c:numRef>
              <c:f>COUT!$F$18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AD43-43C5-BB60-08F95F453E6A}"/>
            </c:ext>
          </c:extLst>
        </c:ser>
        <c:ser>
          <c:idx val="8"/>
          <c:order val="8"/>
          <c:spPr>
            <a:solidFill>
              <a:schemeClr val="accent3">
                <a:tint val="9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COUT!$F$19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43-43C5-BB60-08F95F453E6A}"/>
            </c:ext>
          </c:extLst>
        </c:ser>
        <c:ser>
          <c:idx val="9"/>
          <c:order val="9"/>
          <c:spPr>
            <a:solidFill>
              <a:schemeClr val="accent3">
                <a:tint val="88000"/>
              </a:schemeClr>
            </a:solidFill>
            <a:ln>
              <a:noFill/>
            </a:ln>
            <a:effectLst/>
          </c:spPr>
          <c:invertIfNegative val="0"/>
          <c:val>
            <c:numRef>
              <c:f>COUT!$F$20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AD43-43C5-BB60-08F95F453E6A}"/>
            </c:ext>
          </c:extLst>
        </c:ser>
        <c:ser>
          <c:idx val="10"/>
          <c:order val="10"/>
          <c:spPr>
            <a:solidFill>
              <a:schemeClr val="accent3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COUT!$F$21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43-43C5-BB60-08F95F453E6A}"/>
            </c:ext>
          </c:extLst>
        </c:ser>
        <c:ser>
          <c:idx val="11"/>
          <c:order val="11"/>
          <c:spPr>
            <a:solidFill>
              <a:schemeClr val="accent3">
                <a:tint val="72000"/>
              </a:schemeClr>
            </a:solidFill>
            <a:ln>
              <a:noFill/>
            </a:ln>
            <a:effectLst/>
          </c:spPr>
          <c:invertIfNegative val="0"/>
          <c:val>
            <c:numRef>
              <c:f>COUT!$F$22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AD43-43C5-BB60-08F95F453E6A}"/>
            </c:ext>
          </c:extLst>
        </c:ser>
        <c:ser>
          <c:idx val="12"/>
          <c:order val="12"/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440846360371915E-2"/>
                  <c:y val="4.36750628305026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43-43C5-BB60-08F95F453E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COUT!$F$23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43-43C5-BB60-08F95F453E6A}"/>
            </c:ext>
          </c:extLst>
        </c:ser>
        <c:ser>
          <c:idx val="13"/>
          <c:order val="13"/>
          <c:spPr>
            <a:solidFill>
              <a:schemeClr val="accent3">
                <a:tint val="55000"/>
              </a:schemeClr>
            </a:solidFill>
            <a:ln>
              <a:noFill/>
            </a:ln>
            <a:effectLst/>
          </c:spPr>
          <c:invertIfNegative val="0"/>
          <c:val>
            <c:numRef>
              <c:f>COUT!$F$24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AD43-43C5-BB60-08F95F453E6A}"/>
            </c:ext>
          </c:extLst>
        </c:ser>
        <c:ser>
          <c:idx val="14"/>
          <c:order val="14"/>
          <c:spPr>
            <a:solidFill>
              <a:schemeClr val="accent3">
                <a:tint val="4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440846360371915E-2"/>
                  <c:y val="4.07094465949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43-43C5-BB60-08F95F453E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COUT!$F$25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D43-43C5-BB60-08F95F453E6A}"/>
            </c:ext>
          </c:extLst>
        </c:ser>
        <c:ser>
          <c:idx val="15"/>
          <c:order val="15"/>
          <c:spPr>
            <a:solidFill>
              <a:schemeClr val="accent3">
                <a:tint val="39000"/>
              </a:schemeClr>
            </a:solidFill>
            <a:ln>
              <a:noFill/>
            </a:ln>
            <a:effectLst/>
          </c:spPr>
          <c:invertIfNegative val="0"/>
          <c:val>
            <c:numRef>
              <c:f>COUT!$F$26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2-AD43-43C5-BB60-08F95F453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50"/>
        <c:axId val="-1834526304"/>
        <c:axId val="-1834520320"/>
        <c:extLst/>
      </c:barChart>
      <c:catAx>
        <c:axId val="-1834526304"/>
        <c:scaling>
          <c:orientation val="maxMin"/>
        </c:scaling>
        <c:delete val="1"/>
        <c:axPos val="l"/>
        <c:majorTickMark val="none"/>
        <c:minorTickMark val="none"/>
        <c:tickLblPos val="nextTo"/>
        <c:crossAx val="-1834520320"/>
        <c:crosses val="autoZero"/>
        <c:auto val="1"/>
        <c:lblAlgn val="ctr"/>
        <c:lblOffset val="100"/>
        <c:noMultiLvlLbl val="0"/>
      </c:catAx>
      <c:valAx>
        <c:axId val="-18345203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3452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92D050">
        <a:alpha val="0"/>
      </a:srgb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22" fmlaLink="$U$12" inc="5" max="1000" min="50" page="10" val="50"/>
</file>

<file path=xl/ctrlProps/ctrlProp10.xml><?xml version="1.0" encoding="utf-8"?>
<formControlPr xmlns="http://schemas.microsoft.com/office/spreadsheetml/2009/9/main" objectType="Spin" dx="31" fmlaLink="$C$13" max="100" page="10" val="0"/>
</file>

<file path=xl/ctrlProps/ctrlProp11.xml><?xml version="1.0" encoding="utf-8"?>
<formControlPr xmlns="http://schemas.microsoft.com/office/spreadsheetml/2009/9/main" objectType="Spin" dx="31" fmlaLink="$C$15" max="100" page="10" val="0"/>
</file>

<file path=xl/ctrlProps/ctrlProp12.xml><?xml version="1.0" encoding="utf-8"?>
<formControlPr xmlns="http://schemas.microsoft.com/office/spreadsheetml/2009/9/main" objectType="Spin" dx="31" fmlaLink="$C$17" max="100" page="10" val="0"/>
</file>

<file path=xl/ctrlProps/ctrlProp13.xml><?xml version="1.0" encoding="utf-8"?>
<formControlPr xmlns="http://schemas.microsoft.com/office/spreadsheetml/2009/9/main" objectType="Spin" dx="31" fmlaLink="$C$19" max="100" page="10" val="0"/>
</file>

<file path=xl/ctrlProps/ctrlProp14.xml><?xml version="1.0" encoding="utf-8"?>
<formControlPr xmlns="http://schemas.microsoft.com/office/spreadsheetml/2009/9/main" objectType="Spin" dx="31" fmlaLink="$C$21" max="100" page="10" val="0"/>
</file>

<file path=xl/ctrlProps/ctrlProp15.xml><?xml version="1.0" encoding="utf-8"?>
<formControlPr xmlns="http://schemas.microsoft.com/office/spreadsheetml/2009/9/main" objectType="Spin" dx="31" fmlaLink="$C$23" max="100" page="10" val="0"/>
</file>

<file path=xl/ctrlProps/ctrlProp16.xml><?xml version="1.0" encoding="utf-8"?>
<formControlPr xmlns="http://schemas.microsoft.com/office/spreadsheetml/2009/9/main" objectType="Spin" dx="31" fmlaLink="$C$25" max="100" page="10" val="0"/>
</file>

<file path=xl/ctrlProps/ctrlProp17.xml><?xml version="1.0" encoding="utf-8"?>
<formControlPr xmlns="http://schemas.microsoft.com/office/spreadsheetml/2009/9/main" objectType="Radio" firstButton="1" fmlaLink="$B$37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Spin" dx="22" fmlaLink="$U$14" inc="5" max="1200" min="30" page="10" val="30"/>
</file>

<file path=xl/ctrlProps/ctrlProp3.xml><?xml version="1.0" encoding="utf-8"?>
<formControlPr xmlns="http://schemas.microsoft.com/office/spreadsheetml/2009/9/main" objectType="Spin" dx="22" fmlaLink="$U$16" inc="5" max="1000" min="50" page="10" val="50"/>
</file>

<file path=xl/ctrlProps/ctrlProp4.xml><?xml version="1.0" encoding="utf-8"?>
<formControlPr xmlns="http://schemas.microsoft.com/office/spreadsheetml/2009/9/main" objectType="Spin" dx="22" fmlaLink="$U$18" inc="5" max="1000" min="50" page="10" val="50"/>
</file>

<file path=xl/ctrlProps/ctrlProp5.xml><?xml version="1.0" encoding="utf-8"?>
<formControlPr xmlns="http://schemas.microsoft.com/office/spreadsheetml/2009/9/main" objectType="Spin" dx="22" fmlaLink="$U$24" inc="5" max="1000" min="50" page="10" val="50"/>
</file>

<file path=xl/ctrlProps/ctrlProp6.xml><?xml version="1.0" encoding="utf-8"?>
<formControlPr xmlns="http://schemas.microsoft.com/office/spreadsheetml/2009/9/main" objectType="Spin" dx="22" fmlaLink="$U$26" inc="5" max="1000" min="50" page="10" val="50"/>
</file>

<file path=xl/ctrlProps/ctrlProp7.xml><?xml version="1.0" encoding="utf-8"?>
<formControlPr xmlns="http://schemas.microsoft.com/office/spreadsheetml/2009/9/main" objectType="Spin" dx="22" fmlaLink="$U$20" inc="5" max="1000" min="50" page="10" val="50"/>
</file>

<file path=xl/ctrlProps/ctrlProp8.xml><?xml version="1.0" encoding="utf-8"?>
<formControlPr xmlns="http://schemas.microsoft.com/office/spreadsheetml/2009/9/main" objectType="Spin" dx="22" fmlaLink="$U$22" inc="5" max="1000" min="50" page="10" val="50"/>
</file>

<file path=xl/ctrlProps/ctrlProp9.xml><?xml version="1.0" encoding="utf-8"?>
<formControlPr xmlns="http://schemas.microsoft.com/office/spreadsheetml/2009/9/main" objectType="Spin" dx="31" fmlaLink="$C$11" max="100" page="1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IMPRIMCOUT!A1"/><Relationship Id="rId6" Type="http://schemas.openxmlformats.org/officeDocument/2006/relationships/image" Target="../media/image3.jpeg"/><Relationship Id="rId5" Type="http://schemas.openxmlformats.org/officeDocument/2006/relationships/image" Target="../media/image2.png"/><Relationship Id="rId4" Type="http://schemas.openxmlformats.org/officeDocument/2006/relationships/hyperlink" Target="#AID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OUT!A1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10" Type="http://schemas.openxmlformats.org/officeDocument/2006/relationships/image" Target="../media/image2.png"/><Relationship Id="rId4" Type="http://schemas.openxmlformats.org/officeDocument/2006/relationships/image" Target="../media/image8.png"/><Relationship Id="rId9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U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1150842</xdr:colOff>
      <xdr:row>4</xdr:row>
      <xdr:rowOff>73819</xdr:rowOff>
    </xdr:from>
    <xdr:to>
      <xdr:col>5</xdr:col>
      <xdr:colOff>136322</xdr:colOff>
      <xdr:row>5</xdr:row>
      <xdr:rowOff>105802</xdr:rowOff>
    </xdr:to>
    <xdr:sp macro="" textlink="">
      <xdr:nvSpPr>
        <xdr:cNvPr id="17" name="Plaqu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448748" y="2252663"/>
          <a:ext cx="1223855" cy="282014"/>
        </a:xfrm>
        <a:prstGeom prst="bevel">
          <a:avLst/>
        </a:prstGeom>
        <a:gradFill flip="none" rotWithShape="1">
          <a:gsLst>
            <a:gs pos="0">
              <a:schemeClr val="accent2">
                <a:lumMod val="89000"/>
              </a:schemeClr>
            </a:gs>
            <a:gs pos="23000">
              <a:schemeClr val="accent2">
                <a:lumMod val="89000"/>
              </a:schemeClr>
            </a:gs>
            <a:gs pos="69000">
              <a:schemeClr val="accent2">
                <a:lumMod val="75000"/>
              </a:schemeClr>
            </a:gs>
            <a:gs pos="97000">
              <a:schemeClr val="accent2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0">
          <a:noFill/>
        </a:ln>
        <a:effectLst>
          <a:outerShdw blurRad="50800" dist="114300" dir="5400000" algn="ctr" rotWithShape="0">
            <a:srgbClr val="000000">
              <a:alpha val="43137"/>
            </a:srgbClr>
          </a:outerShdw>
        </a:effectLst>
        <a:scene3d>
          <a:camera prst="orthographicFront"/>
          <a:lightRig rig="glow" dir="t"/>
        </a:scene3d>
        <a:sp3d prstMaterial="plastic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400" b="1"/>
            <a:t>IMPRIMER</a:t>
          </a:r>
          <a:endParaRPr lang="fr-FR" sz="1000" b="1"/>
        </a:p>
      </xdr:txBody>
    </xdr:sp>
    <xdr:clientData/>
  </xdr:twoCellAnchor>
  <xdr:twoCellAnchor editAs="oneCell">
    <xdr:from>
      <xdr:col>1</xdr:col>
      <xdr:colOff>84599</xdr:colOff>
      <xdr:row>7</xdr:row>
      <xdr:rowOff>90368</xdr:rowOff>
    </xdr:from>
    <xdr:to>
      <xdr:col>1</xdr:col>
      <xdr:colOff>487472</xdr:colOff>
      <xdr:row>9</xdr:row>
      <xdr:rowOff>65451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005" y="3031212"/>
          <a:ext cx="402873" cy="487052"/>
        </a:xfrm>
        <a:prstGeom prst="rect">
          <a:avLst/>
        </a:prstGeom>
      </xdr:spPr>
    </xdr:pic>
    <xdr:clientData/>
  </xdr:twoCellAnchor>
  <xdr:twoCellAnchor editAs="oneCell">
    <xdr:from>
      <xdr:col>22</xdr:col>
      <xdr:colOff>28348</xdr:colOff>
      <xdr:row>6</xdr:row>
      <xdr:rowOff>42015</xdr:rowOff>
    </xdr:from>
    <xdr:to>
      <xdr:col>22</xdr:col>
      <xdr:colOff>470908</xdr:colOff>
      <xdr:row>7</xdr:row>
      <xdr:rowOff>222415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74879" y="2685203"/>
          <a:ext cx="442560" cy="478056"/>
        </a:xfrm>
        <a:prstGeom prst="rect">
          <a:avLst/>
        </a:prstGeom>
      </xdr:spPr>
    </xdr:pic>
    <xdr:clientData/>
  </xdr:twoCellAnchor>
  <xdr:twoCellAnchor>
    <xdr:from>
      <xdr:col>20</xdr:col>
      <xdr:colOff>4938</xdr:colOff>
      <xdr:row>8</xdr:row>
      <xdr:rowOff>206374</xdr:rowOff>
    </xdr:from>
    <xdr:to>
      <xdr:col>20</xdr:col>
      <xdr:colOff>8749</xdr:colOff>
      <xdr:row>9</xdr:row>
      <xdr:rowOff>243258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633882" y="1504596"/>
          <a:ext cx="3811" cy="283829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</xdr:colOff>
          <xdr:row>10</xdr:row>
          <xdr:rowOff>30480</xdr:rowOff>
        </xdr:from>
        <xdr:to>
          <xdr:col>20</xdr:col>
          <xdr:colOff>358140</xdr:colOff>
          <xdr:row>11</xdr:row>
          <xdr:rowOff>297180</xdr:rowOff>
        </xdr:to>
        <xdr:sp macro="" textlink="">
          <xdr:nvSpPr>
            <xdr:cNvPr id="25601" name="Spinner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</xdr:colOff>
          <xdr:row>12</xdr:row>
          <xdr:rowOff>30480</xdr:rowOff>
        </xdr:from>
        <xdr:to>
          <xdr:col>20</xdr:col>
          <xdr:colOff>358140</xdr:colOff>
          <xdr:row>13</xdr:row>
          <xdr:rowOff>297180</xdr:rowOff>
        </xdr:to>
        <xdr:sp macro="" textlink="">
          <xdr:nvSpPr>
            <xdr:cNvPr id="25603" name="Spinner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0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</xdr:colOff>
          <xdr:row>14</xdr:row>
          <xdr:rowOff>30480</xdr:rowOff>
        </xdr:from>
        <xdr:to>
          <xdr:col>20</xdr:col>
          <xdr:colOff>358140</xdr:colOff>
          <xdr:row>15</xdr:row>
          <xdr:rowOff>297180</xdr:rowOff>
        </xdr:to>
        <xdr:sp macro="" textlink="">
          <xdr:nvSpPr>
            <xdr:cNvPr id="25604" name="Spinner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0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</xdr:colOff>
          <xdr:row>16</xdr:row>
          <xdr:rowOff>60960</xdr:rowOff>
        </xdr:from>
        <xdr:to>
          <xdr:col>20</xdr:col>
          <xdr:colOff>358140</xdr:colOff>
          <xdr:row>17</xdr:row>
          <xdr:rowOff>297180</xdr:rowOff>
        </xdr:to>
        <xdr:sp macro="" textlink="">
          <xdr:nvSpPr>
            <xdr:cNvPr id="25605" name="Spinner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0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</xdr:colOff>
          <xdr:row>22</xdr:row>
          <xdr:rowOff>30480</xdr:rowOff>
        </xdr:from>
        <xdr:to>
          <xdr:col>20</xdr:col>
          <xdr:colOff>358140</xdr:colOff>
          <xdr:row>23</xdr:row>
          <xdr:rowOff>297180</xdr:rowOff>
        </xdr:to>
        <xdr:sp macro="" textlink="">
          <xdr:nvSpPr>
            <xdr:cNvPr id="25606" name="Spinner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0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</xdr:colOff>
          <xdr:row>24</xdr:row>
          <xdr:rowOff>30480</xdr:rowOff>
        </xdr:from>
        <xdr:to>
          <xdr:col>20</xdr:col>
          <xdr:colOff>358140</xdr:colOff>
          <xdr:row>25</xdr:row>
          <xdr:rowOff>297180</xdr:rowOff>
        </xdr:to>
        <xdr:sp macro="" textlink="">
          <xdr:nvSpPr>
            <xdr:cNvPr id="25607" name="Spinner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0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21</xdr:col>
      <xdr:colOff>79373</xdr:colOff>
      <xdr:row>9</xdr:row>
      <xdr:rowOff>54883</xdr:rowOff>
    </xdr:from>
    <xdr:to>
      <xdr:col>25</xdr:col>
      <xdr:colOff>104774</xdr:colOff>
      <xdr:row>28</xdr:row>
      <xdr:rowOff>65087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</xdr:colOff>
          <xdr:row>18</xdr:row>
          <xdr:rowOff>60960</xdr:rowOff>
        </xdr:from>
        <xdr:to>
          <xdr:col>20</xdr:col>
          <xdr:colOff>358140</xdr:colOff>
          <xdr:row>19</xdr:row>
          <xdr:rowOff>297180</xdr:rowOff>
        </xdr:to>
        <xdr:sp macro="" textlink="">
          <xdr:nvSpPr>
            <xdr:cNvPr id="25618" name="Spinner 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00000000-0008-0000-0000-00001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</xdr:colOff>
          <xdr:row>20</xdr:row>
          <xdr:rowOff>60960</xdr:rowOff>
        </xdr:from>
        <xdr:to>
          <xdr:col>20</xdr:col>
          <xdr:colOff>358140</xdr:colOff>
          <xdr:row>21</xdr:row>
          <xdr:rowOff>297180</xdr:rowOff>
        </xdr:to>
        <xdr:sp macro="" textlink="">
          <xdr:nvSpPr>
            <xdr:cNvPr id="25619" name="Spinner 19" hidden="1">
              <a:extLst>
                <a:ext uri="{63B3BB69-23CF-44E3-9099-C40C66FF867C}">
                  <a14:compatExt spid="_x0000_s25619"/>
                </a:ext>
                <a:ext uri="{FF2B5EF4-FFF2-40B4-BE49-F238E27FC236}">
                  <a16:creationId xmlns:a16="http://schemas.microsoft.com/office/drawing/2014/main" id="{00000000-0008-0000-0000-00001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10</xdr:row>
          <xdr:rowOff>22860</xdr:rowOff>
        </xdr:from>
        <xdr:to>
          <xdr:col>2</xdr:col>
          <xdr:colOff>297180</xdr:colOff>
          <xdr:row>11</xdr:row>
          <xdr:rowOff>297180</xdr:rowOff>
        </xdr:to>
        <xdr:sp macro="" textlink="">
          <xdr:nvSpPr>
            <xdr:cNvPr id="25621" name="Spinner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00000000-0008-0000-0000-00001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12</xdr:row>
          <xdr:rowOff>22860</xdr:rowOff>
        </xdr:from>
        <xdr:to>
          <xdr:col>2</xdr:col>
          <xdr:colOff>297180</xdr:colOff>
          <xdr:row>13</xdr:row>
          <xdr:rowOff>297180</xdr:rowOff>
        </xdr:to>
        <xdr:sp macro="" textlink="">
          <xdr:nvSpPr>
            <xdr:cNvPr id="25622" name="Spinner 22" hidden="1">
              <a:extLst>
                <a:ext uri="{63B3BB69-23CF-44E3-9099-C40C66FF867C}">
                  <a14:compatExt spid="_x0000_s25622"/>
                </a:ext>
                <a:ext uri="{FF2B5EF4-FFF2-40B4-BE49-F238E27FC236}">
                  <a16:creationId xmlns:a16="http://schemas.microsoft.com/office/drawing/2014/main" id="{00000000-0008-0000-0000-00001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14</xdr:row>
          <xdr:rowOff>22860</xdr:rowOff>
        </xdr:from>
        <xdr:to>
          <xdr:col>2</xdr:col>
          <xdr:colOff>297180</xdr:colOff>
          <xdr:row>15</xdr:row>
          <xdr:rowOff>297180</xdr:rowOff>
        </xdr:to>
        <xdr:sp macro="" textlink="">
          <xdr:nvSpPr>
            <xdr:cNvPr id="25623" name="Spinner 23" hidden="1">
              <a:extLst>
                <a:ext uri="{63B3BB69-23CF-44E3-9099-C40C66FF867C}">
                  <a14:compatExt spid="_x0000_s25623"/>
                </a:ext>
                <a:ext uri="{FF2B5EF4-FFF2-40B4-BE49-F238E27FC236}">
                  <a16:creationId xmlns:a16="http://schemas.microsoft.com/office/drawing/2014/main" id="{00000000-0008-0000-0000-00001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16</xdr:row>
          <xdr:rowOff>22860</xdr:rowOff>
        </xdr:from>
        <xdr:to>
          <xdr:col>2</xdr:col>
          <xdr:colOff>297180</xdr:colOff>
          <xdr:row>17</xdr:row>
          <xdr:rowOff>266700</xdr:rowOff>
        </xdr:to>
        <xdr:sp macro="" textlink="">
          <xdr:nvSpPr>
            <xdr:cNvPr id="25624" name="Spinner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18</xdr:row>
          <xdr:rowOff>22860</xdr:rowOff>
        </xdr:from>
        <xdr:to>
          <xdr:col>2</xdr:col>
          <xdr:colOff>297180</xdr:colOff>
          <xdr:row>19</xdr:row>
          <xdr:rowOff>266700</xdr:rowOff>
        </xdr:to>
        <xdr:sp macro="" textlink="">
          <xdr:nvSpPr>
            <xdr:cNvPr id="25626" name="Spinner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0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20</xdr:row>
          <xdr:rowOff>22860</xdr:rowOff>
        </xdr:from>
        <xdr:to>
          <xdr:col>2</xdr:col>
          <xdr:colOff>297180</xdr:colOff>
          <xdr:row>21</xdr:row>
          <xdr:rowOff>266700</xdr:rowOff>
        </xdr:to>
        <xdr:sp macro="" textlink="">
          <xdr:nvSpPr>
            <xdr:cNvPr id="25627" name="Spinner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0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22</xdr:row>
          <xdr:rowOff>22860</xdr:rowOff>
        </xdr:from>
        <xdr:to>
          <xdr:col>2</xdr:col>
          <xdr:colOff>297180</xdr:colOff>
          <xdr:row>23</xdr:row>
          <xdr:rowOff>297180</xdr:rowOff>
        </xdr:to>
        <xdr:sp macro="" textlink="">
          <xdr:nvSpPr>
            <xdr:cNvPr id="25628" name="Spinner 28" hidden="1">
              <a:extLst>
                <a:ext uri="{63B3BB69-23CF-44E3-9099-C40C66FF867C}">
                  <a14:compatExt spid="_x0000_s25628"/>
                </a:ext>
                <a:ext uri="{FF2B5EF4-FFF2-40B4-BE49-F238E27FC236}">
                  <a16:creationId xmlns:a16="http://schemas.microsoft.com/office/drawing/2014/main" id="{00000000-0008-0000-0000-00001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24</xdr:row>
          <xdr:rowOff>22860</xdr:rowOff>
        </xdr:from>
        <xdr:to>
          <xdr:col>2</xdr:col>
          <xdr:colOff>297180</xdr:colOff>
          <xdr:row>25</xdr:row>
          <xdr:rowOff>297180</xdr:rowOff>
        </xdr:to>
        <xdr:sp macro="" textlink="">
          <xdr:nvSpPr>
            <xdr:cNvPr id="25629" name="Spinner 29" hidden="1">
              <a:extLst>
                <a:ext uri="{63B3BB69-23CF-44E3-9099-C40C66FF867C}">
                  <a14:compatExt spid="_x0000_s25629"/>
                </a:ext>
                <a:ext uri="{FF2B5EF4-FFF2-40B4-BE49-F238E27FC236}">
                  <a16:creationId xmlns:a16="http://schemas.microsoft.com/office/drawing/2014/main" id="{00000000-0008-0000-0000-00001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247650</xdr:colOff>
      <xdr:row>9</xdr:row>
      <xdr:rowOff>28575</xdr:rowOff>
    </xdr:from>
    <xdr:to>
      <xdr:col>2</xdr:col>
      <xdr:colOff>252854</xdr:colOff>
      <xdr:row>10</xdr:row>
      <xdr:rowOff>30644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019175" y="3514725"/>
          <a:ext cx="5204" cy="344969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914748</xdr:colOff>
      <xdr:row>4</xdr:row>
      <xdr:rowOff>81968</xdr:rowOff>
    </xdr:from>
    <xdr:to>
      <xdr:col>4</xdr:col>
      <xdr:colOff>845672</xdr:colOff>
      <xdr:row>5</xdr:row>
      <xdr:rowOff>113951</xdr:rowOff>
    </xdr:to>
    <xdr:sp macro="" textlink="">
      <xdr:nvSpPr>
        <xdr:cNvPr id="32" name="Plaque 3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991073" y="1043993"/>
          <a:ext cx="1150124" cy="279633"/>
        </a:xfrm>
        <a:prstGeom prst="bevel">
          <a:avLst/>
        </a:prstGeom>
        <a:gradFill flip="none" rotWithShape="1">
          <a:gsLst>
            <a:gs pos="0">
              <a:schemeClr val="accent2">
                <a:lumMod val="89000"/>
              </a:schemeClr>
            </a:gs>
            <a:gs pos="23000">
              <a:schemeClr val="accent2">
                <a:lumMod val="89000"/>
              </a:schemeClr>
            </a:gs>
            <a:gs pos="69000">
              <a:schemeClr val="accent2">
                <a:lumMod val="75000"/>
              </a:schemeClr>
            </a:gs>
            <a:gs pos="97000">
              <a:schemeClr val="accent2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0">
          <a:noFill/>
        </a:ln>
        <a:effectLst>
          <a:outerShdw blurRad="50800" dist="114300" dir="5400000" algn="ctr" rotWithShape="0">
            <a:srgbClr val="000000">
              <a:alpha val="43137"/>
            </a:srgbClr>
          </a:outerShdw>
        </a:effectLst>
        <a:scene3d>
          <a:camera prst="orthographicFront"/>
          <a:lightRig rig="glow" dir="t"/>
        </a:scene3d>
        <a:sp3d prstMaterial="plastic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400" b="1"/>
            <a:t>AIDE</a:t>
          </a:r>
          <a:endParaRPr lang="fr-FR" sz="10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4</xdr:row>
          <xdr:rowOff>91440</xdr:rowOff>
        </xdr:from>
        <xdr:to>
          <xdr:col>15</xdr:col>
          <xdr:colOff>304800</xdr:colOff>
          <xdr:row>5</xdr:row>
          <xdr:rowOff>129540</xdr:rowOff>
        </xdr:to>
        <xdr:sp macro="" textlink="">
          <xdr:nvSpPr>
            <xdr:cNvPr id="25651" name="Option Button 51" hidden="1">
              <a:extLst>
                <a:ext uri="{63B3BB69-23CF-44E3-9099-C40C66FF867C}">
                  <a14:compatExt spid="_x0000_s25651"/>
                </a:ext>
                <a:ext uri="{FF2B5EF4-FFF2-40B4-BE49-F238E27FC236}">
                  <a16:creationId xmlns:a16="http://schemas.microsoft.com/office/drawing/2014/main" id="{00000000-0008-0000-0000-00003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1021080</xdr:colOff>
          <xdr:row>4</xdr:row>
          <xdr:rowOff>91440</xdr:rowOff>
        </xdr:from>
        <xdr:to>
          <xdr:col>18</xdr:col>
          <xdr:colOff>1318260</xdr:colOff>
          <xdr:row>5</xdr:row>
          <xdr:rowOff>129540</xdr:rowOff>
        </xdr:to>
        <xdr:sp macro="" textlink="">
          <xdr:nvSpPr>
            <xdr:cNvPr id="25653" name="Option Button 53" hidden="1">
              <a:extLst>
                <a:ext uri="{63B3BB69-23CF-44E3-9099-C40C66FF867C}">
                  <a14:compatExt spid="_x0000_s25653"/>
                </a:ext>
                <a:ext uri="{FF2B5EF4-FFF2-40B4-BE49-F238E27FC236}">
                  <a16:creationId xmlns:a16="http://schemas.microsoft.com/office/drawing/2014/main" id="{00000000-0008-0000-0000-00003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183439</xdr:colOff>
      <xdr:row>4</xdr:row>
      <xdr:rowOff>84438</xdr:rowOff>
    </xdr:from>
    <xdr:to>
      <xdr:col>3</xdr:col>
      <xdr:colOff>580030</xdr:colOff>
      <xdr:row>5</xdr:row>
      <xdr:rowOff>116421</xdr:rowOff>
    </xdr:to>
    <xdr:sp macro="[0]!effacer" textlink="">
      <xdr:nvSpPr>
        <xdr:cNvPr id="37" name="Plaqu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3464" y="932163"/>
          <a:ext cx="1272891" cy="279633"/>
        </a:xfrm>
        <a:prstGeom prst="bevel">
          <a:avLst/>
        </a:prstGeom>
        <a:gradFill flip="none" rotWithShape="1">
          <a:gsLst>
            <a:gs pos="0">
              <a:schemeClr val="accent2">
                <a:lumMod val="89000"/>
              </a:schemeClr>
            </a:gs>
            <a:gs pos="23000">
              <a:schemeClr val="accent2">
                <a:lumMod val="89000"/>
              </a:schemeClr>
            </a:gs>
            <a:gs pos="69000">
              <a:schemeClr val="accent2">
                <a:lumMod val="75000"/>
              </a:schemeClr>
            </a:gs>
            <a:gs pos="97000">
              <a:schemeClr val="accent2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0">
          <a:noFill/>
        </a:ln>
        <a:effectLst>
          <a:outerShdw blurRad="50800" dist="114300" dir="5400000" algn="ctr" rotWithShape="0">
            <a:srgbClr val="000000">
              <a:alpha val="43137"/>
            </a:srgbClr>
          </a:outerShdw>
        </a:effectLst>
        <a:scene3d>
          <a:camera prst="orthographicFront"/>
          <a:lightRig rig="glow" dir="t"/>
        </a:scene3d>
        <a:sp3d prstMaterial="plastic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400" b="1"/>
            <a:t>EFFACER</a:t>
          </a:r>
          <a:endParaRPr lang="fr-FR" sz="1000" b="1"/>
        </a:p>
      </xdr:txBody>
    </xdr:sp>
    <xdr:clientData/>
  </xdr:twoCellAnchor>
  <xdr:twoCellAnchor>
    <xdr:from>
      <xdr:col>5</xdr:col>
      <xdr:colOff>78139</xdr:colOff>
      <xdr:row>9</xdr:row>
      <xdr:rowOff>35274</xdr:rowOff>
    </xdr:from>
    <xdr:to>
      <xdr:col>5</xdr:col>
      <xdr:colOff>81950</xdr:colOff>
      <xdr:row>9</xdr:row>
      <xdr:rowOff>322190</xdr:rowOff>
    </xdr:to>
    <xdr:cxnSp macro="">
      <xdr:nvCxnSpPr>
        <xdr:cNvPr id="39" name="Connecteur droit avec flèch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4614420" y="3488087"/>
          <a:ext cx="3811" cy="286916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419100</xdr:colOff>
          <xdr:row>4</xdr:row>
          <xdr:rowOff>91440</xdr:rowOff>
        </xdr:from>
        <xdr:to>
          <xdr:col>20</xdr:col>
          <xdr:colOff>716280</xdr:colOff>
          <xdr:row>5</xdr:row>
          <xdr:rowOff>129540</xdr:rowOff>
        </xdr:to>
        <xdr:sp macro="" textlink="">
          <xdr:nvSpPr>
            <xdr:cNvPr id="25660" name="Option Button 60" hidden="1">
              <a:extLst>
                <a:ext uri="{63B3BB69-23CF-44E3-9099-C40C66FF867C}">
                  <a14:compatExt spid="_x0000_s25660"/>
                </a:ext>
                <a:ext uri="{FF2B5EF4-FFF2-40B4-BE49-F238E27FC236}">
                  <a16:creationId xmlns:a16="http://schemas.microsoft.com/office/drawing/2014/main" id="{00000000-0008-0000-0000-00003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133341</xdr:colOff>
      <xdr:row>1</xdr:row>
      <xdr:rowOff>484183</xdr:rowOff>
    </xdr:from>
    <xdr:to>
      <xdr:col>3</xdr:col>
      <xdr:colOff>754054</xdr:colOff>
      <xdr:row>1</xdr:row>
      <xdr:rowOff>910651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9716" y="666746"/>
          <a:ext cx="1533526" cy="42646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116971</xdr:colOff>
      <xdr:row>1</xdr:row>
      <xdr:rowOff>61364</xdr:rowOff>
    </xdr:from>
    <xdr:to>
      <xdr:col>3</xdr:col>
      <xdr:colOff>150805</xdr:colOff>
      <xdr:row>1</xdr:row>
      <xdr:rowOff>428368</xdr:rowOff>
    </xdr:to>
    <xdr:pic>
      <xdr:nvPicPr>
        <xdr:cNvPr id="36" name="Image 35" descr="Afficher l'image d'origin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346" y="243927"/>
          <a:ext cx="946647" cy="367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222243</xdr:colOff>
      <xdr:row>1</xdr:row>
      <xdr:rowOff>69246</xdr:rowOff>
    </xdr:from>
    <xdr:to>
      <xdr:col>3</xdr:col>
      <xdr:colOff>738181</xdr:colOff>
      <xdr:row>1</xdr:row>
      <xdr:rowOff>432216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/>
        <a:srcRect l="7407"/>
        <a:stretch/>
      </xdr:blipFill>
      <xdr:spPr>
        <a:xfrm>
          <a:off x="1341431" y="251809"/>
          <a:ext cx="515938" cy="362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16</xdr:row>
      <xdr:rowOff>21126</xdr:rowOff>
    </xdr:from>
    <xdr:to>
      <xdr:col>6</xdr:col>
      <xdr:colOff>457200</xdr:colOff>
      <xdr:row>25</xdr:row>
      <xdr:rowOff>126210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-110"/>
        <a:stretch/>
      </xdr:blipFill>
      <xdr:spPr>
        <a:xfrm>
          <a:off x="422275" y="3335826"/>
          <a:ext cx="4264025" cy="1829109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650875</xdr:colOff>
      <xdr:row>32</xdr:row>
      <xdr:rowOff>18127</xdr:rowOff>
    </xdr:from>
    <xdr:to>
      <xdr:col>6</xdr:col>
      <xdr:colOff>372207</xdr:colOff>
      <xdr:row>41</xdr:row>
      <xdr:rowOff>186976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875" y="4018627"/>
          <a:ext cx="4179032" cy="1883349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295276</xdr:colOff>
      <xdr:row>15</xdr:row>
      <xdr:rowOff>190499</xdr:rowOff>
    </xdr:from>
    <xdr:to>
      <xdr:col>10</xdr:col>
      <xdr:colOff>705166</xdr:colOff>
      <xdr:row>25</xdr:row>
      <xdr:rowOff>148490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29276" y="3086099"/>
          <a:ext cx="1933890" cy="1882041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403224</xdr:colOff>
      <xdr:row>31</xdr:row>
      <xdr:rowOff>104469</xdr:rowOff>
    </xdr:from>
    <xdr:to>
      <xdr:col>10</xdr:col>
      <xdr:colOff>219075</xdr:colOff>
      <xdr:row>41</xdr:row>
      <xdr:rowOff>86538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37224" y="6048069"/>
          <a:ext cx="1339851" cy="1887069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3</xdr:col>
      <xdr:colOff>238127</xdr:colOff>
      <xdr:row>14</xdr:row>
      <xdr:rowOff>161925</xdr:rowOff>
    </xdr:from>
    <xdr:to>
      <xdr:col>4</xdr:col>
      <xdr:colOff>342900</xdr:colOff>
      <xdr:row>19</xdr:row>
      <xdr:rowOff>9525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2524127" y="733425"/>
          <a:ext cx="866773" cy="8001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14</xdr:row>
      <xdr:rowOff>180975</xdr:rowOff>
    </xdr:from>
    <xdr:to>
      <xdr:col>9</xdr:col>
      <xdr:colOff>323850</xdr:colOff>
      <xdr:row>18</xdr:row>
      <xdr:rowOff>133350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7124700" y="752475"/>
          <a:ext cx="57150" cy="7143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304800</xdr:colOff>
      <xdr:row>30</xdr:row>
      <xdr:rowOff>142875</xdr:rowOff>
    </xdr:from>
    <xdr:to>
      <xdr:col>5</xdr:col>
      <xdr:colOff>600075</xdr:colOff>
      <xdr:row>34</xdr:row>
      <xdr:rowOff>142875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4114800" y="3762375"/>
          <a:ext cx="295275" cy="7620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695326</xdr:colOff>
      <xdr:row>30</xdr:row>
      <xdr:rowOff>85725</xdr:rowOff>
    </xdr:from>
    <xdr:to>
      <xdr:col>9</xdr:col>
      <xdr:colOff>85725</xdr:colOff>
      <xdr:row>34</xdr:row>
      <xdr:rowOff>28575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6791326" y="3705225"/>
          <a:ext cx="152399" cy="7048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12</xdr:row>
      <xdr:rowOff>9525</xdr:rowOff>
    </xdr:from>
    <xdr:to>
      <xdr:col>6</xdr:col>
      <xdr:colOff>85725</xdr:colOff>
      <xdr:row>14</xdr:row>
      <xdr:rowOff>161925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828800" y="1343025"/>
          <a:ext cx="2486025" cy="5334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Rechercher dans les menus déroulants le type de matière première</a:t>
          </a:r>
        </a:p>
      </xdr:txBody>
    </xdr:sp>
    <xdr:clientData/>
  </xdr:twoCellAnchor>
  <xdr:twoCellAnchor>
    <xdr:from>
      <xdr:col>2</xdr:col>
      <xdr:colOff>676276</xdr:colOff>
      <xdr:row>28</xdr:row>
      <xdr:rowOff>19050</xdr:rowOff>
    </xdr:from>
    <xdr:to>
      <xdr:col>5</xdr:col>
      <xdr:colOff>342900</xdr:colOff>
      <xdr:row>30</xdr:row>
      <xdr:rowOff>171450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200276" y="3257550"/>
          <a:ext cx="1952624" cy="5334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Rechercher dans les menus déroulants le type d'aliment</a:t>
          </a:r>
        </a:p>
      </xdr:txBody>
    </xdr:sp>
    <xdr:clientData/>
  </xdr:twoCellAnchor>
  <xdr:twoCellAnchor>
    <xdr:from>
      <xdr:col>7</xdr:col>
      <xdr:colOff>514350</xdr:colOff>
      <xdr:row>12</xdr:row>
      <xdr:rowOff>19050</xdr:rowOff>
    </xdr:from>
    <xdr:to>
      <xdr:col>10</xdr:col>
      <xdr:colOff>380999</xdr:colOff>
      <xdr:row>14</xdr:row>
      <xdr:rowOff>171450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848350" y="209550"/>
          <a:ext cx="2152649" cy="5334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A</a:t>
          </a:r>
          <a:r>
            <a:rPr lang="fr-FR" sz="1100" baseline="0"/>
            <a:t> l'aide des flèches, modifier les quantités de chaque aliment</a:t>
          </a:r>
          <a:endParaRPr lang="fr-FR" sz="1100"/>
        </a:p>
      </xdr:txBody>
    </xdr:sp>
    <xdr:clientData/>
  </xdr:twoCellAnchor>
  <xdr:twoCellAnchor>
    <xdr:from>
      <xdr:col>8</xdr:col>
      <xdr:colOff>19049</xdr:colOff>
      <xdr:row>27</xdr:row>
      <xdr:rowOff>114300</xdr:rowOff>
    </xdr:from>
    <xdr:to>
      <xdr:col>10</xdr:col>
      <xdr:colOff>733424</xdr:colOff>
      <xdr:row>30</xdr:row>
      <xdr:rowOff>76200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115049" y="3162300"/>
          <a:ext cx="2238375" cy="5334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A l'aide des flèches, faites varier les prix de chaque matière première</a:t>
          </a:r>
        </a:p>
      </xdr:txBody>
    </xdr:sp>
    <xdr:clientData/>
  </xdr:twoCellAnchor>
  <xdr:twoCellAnchor editAs="oneCell">
    <xdr:from>
      <xdr:col>12</xdr:col>
      <xdr:colOff>714375</xdr:colOff>
      <xdr:row>17</xdr:row>
      <xdr:rowOff>47625</xdr:rowOff>
    </xdr:from>
    <xdr:to>
      <xdr:col>14</xdr:col>
      <xdr:colOff>542756</xdr:colOff>
      <xdr:row>42</xdr:row>
      <xdr:rowOff>18459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53450" y="3324225"/>
          <a:ext cx="1352381" cy="4733334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12</xdr:col>
      <xdr:colOff>371475</xdr:colOff>
      <xdr:row>12</xdr:row>
      <xdr:rowOff>19050</xdr:rowOff>
    </xdr:from>
    <xdr:to>
      <xdr:col>14</xdr:col>
      <xdr:colOff>857250</xdr:colOff>
      <xdr:row>14</xdr:row>
      <xdr:rowOff>171450</xdr:rowOff>
    </xdr:to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8210550" y="2533650"/>
          <a:ext cx="2009775" cy="5524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Les valeurs alimentaires s'affichent automatiquement</a:t>
          </a:r>
        </a:p>
      </xdr:txBody>
    </xdr:sp>
    <xdr:clientData/>
  </xdr:twoCellAnchor>
  <xdr:twoCellAnchor editAs="oneCell">
    <xdr:from>
      <xdr:col>15</xdr:col>
      <xdr:colOff>617187</xdr:colOff>
      <xdr:row>22</xdr:row>
      <xdr:rowOff>180975</xdr:rowOff>
    </xdr:from>
    <xdr:to>
      <xdr:col>18</xdr:col>
      <xdr:colOff>494998</xdr:colOff>
      <xdr:row>42</xdr:row>
      <xdr:rowOff>57151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866087" y="4648200"/>
          <a:ext cx="2163811" cy="3686176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15</xdr:col>
      <xdr:colOff>590549</xdr:colOff>
      <xdr:row>19</xdr:row>
      <xdr:rowOff>38101</xdr:rowOff>
    </xdr:from>
    <xdr:to>
      <xdr:col>18</xdr:col>
      <xdr:colOff>561976</xdr:colOff>
      <xdr:row>21</xdr:row>
      <xdr:rowOff>171451</xdr:rowOff>
    </xdr:to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839449" y="3933826"/>
          <a:ext cx="2257427" cy="5143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Les commentaires s'affichent en fonction des besoins</a:t>
          </a:r>
        </a:p>
      </xdr:txBody>
    </xdr:sp>
    <xdr:clientData/>
  </xdr:twoCellAnchor>
  <xdr:twoCellAnchor editAs="oneCell">
    <xdr:from>
      <xdr:col>9</xdr:col>
      <xdr:colOff>542925</xdr:colOff>
      <xdr:row>6</xdr:row>
      <xdr:rowOff>28575</xdr:rowOff>
    </xdr:from>
    <xdr:to>
      <xdr:col>18</xdr:col>
      <xdr:colOff>427835</xdr:colOff>
      <xdr:row>9</xdr:row>
      <xdr:rowOff>104694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38925" y="1400175"/>
          <a:ext cx="6323810" cy="647619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638176</xdr:colOff>
      <xdr:row>6</xdr:row>
      <xdr:rowOff>57150</xdr:rowOff>
    </xdr:from>
    <xdr:to>
      <xdr:col>9</xdr:col>
      <xdr:colOff>57150</xdr:colOff>
      <xdr:row>9</xdr:row>
      <xdr:rowOff>19050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105276" y="1428750"/>
          <a:ext cx="2047874" cy="5334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Choisissez le type d'aliment à formuler</a:t>
          </a:r>
        </a:p>
      </xdr:txBody>
    </xdr:sp>
    <xdr:clientData/>
  </xdr:twoCellAnchor>
  <xdr:twoCellAnchor>
    <xdr:from>
      <xdr:col>4</xdr:col>
      <xdr:colOff>695325</xdr:colOff>
      <xdr:row>6</xdr:row>
      <xdr:rowOff>104775</xdr:rowOff>
    </xdr:from>
    <xdr:to>
      <xdr:col>5</xdr:col>
      <xdr:colOff>342900</xdr:colOff>
      <xdr:row>8</xdr:row>
      <xdr:rowOff>114300</xdr:rowOff>
    </xdr:to>
    <xdr:sp macro="" textlink="">
      <xdr:nvSpPr>
        <xdr:cNvPr id="35" name="Ellips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3400425" y="1476375"/>
          <a:ext cx="409575" cy="390525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rgbClr val="0070C0"/>
              </a:solidFill>
            </a:rPr>
            <a:t>1</a:t>
          </a:r>
          <a:endParaRPr lang="fr-FR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6</xdr:col>
      <xdr:colOff>571500</xdr:colOff>
      <xdr:row>28</xdr:row>
      <xdr:rowOff>0</xdr:rowOff>
    </xdr:from>
    <xdr:to>
      <xdr:col>7</xdr:col>
      <xdr:colOff>219075</xdr:colOff>
      <xdr:row>30</xdr:row>
      <xdr:rowOff>9525</xdr:rowOff>
    </xdr:to>
    <xdr:sp macro="" textlink="">
      <xdr:nvSpPr>
        <xdr:cNvPr id="38" name="Ellips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4800600" y="4381500"/>
          <a:ext cx="409575" cy="390525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rgbClr val="0070C0"/>
              </a:solidFill>
            </a:rPr>
            <a:t>5</a:t>
          </a:r>
          <a:endParaRPr lang="fr-FR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6</xdr:col>
      <xdr:colOff>581025</xdr:colOff>
      <xdr:row>12</xdr:row>
      <xdr:rowOff>47625</xdr:rowOff>
    </xdr:from>
    <xdr:to>
      <xdr:col>7</xdr:col>
      <xdr:colOff>228600</xdr:colOff>
      <xdr:row>14</xdr:row>
      <xdr:rowOff>57150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810125" y="1381125"/>
          <a:ext cx="409575" cy="390525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rgbClr val="0070C0"/>
              </a:solidFill>
            </a:rPr>
            <a:t>4</a:t>
          </a:r>
          <a:endParaRPr lang="fr-FR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752475</xdr:colOff>
      <xdr:row>28</xdr:row>
      <xdr:rowOff>47625</xdr:rowOff>
    </xdr:from>
    <xdr:to>
      <xdr:col>2</xdr:col>
      <xdr:colOff>400050</xdr:colOff>
      <xdr:row>30</xdr:row>
      <xdr:rowOff>57150</xdr:rowOff>
    </xdr:to>
    <xdr:sp macro="" textlink="">
      <xdr:nvSpPr>
        <xdr:cNvPr id="40" name="Ellips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171575" y="4429125"/>
          <a:ext cx="409575" cy="390525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rgbClr val="0070C0"/>
              </a:solidFill>
            </a:rPr>
            <a:t>3</a:t>
          </a:r>
          <a:endParaRPr lang="fr-FR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9525</xdr:colOff>
      <xdr:row>12</xdr:row>
      <xdr:rowOff>38100</xdr:rowOff>
    </xdr:from>
    <xdr:to>
      <xdr:col>2</xdr:col>
      <xdr:colOff>419100</xdr:colOff>
      <xdr:row>14</xdr:row>
      <xdr:rowOff>47625</xdr:rowOff>
    </xdr:to>
    <xdr:sp macro="" textlink="">
      <xdr:nvSpPr>
        <xdr:cNvPr id="41" name="Ellips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190625" y="1371600"/>
          <a:ext cx="409575" cy="390525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rgbClr val="0070C0"/>
              </a:solidFill>
            </a:rPr>
            <a:t>2</a:t>
          </a:r>
          <a:endParaRPr lang="fr-FR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390525</xdr:colOff>
      <xdr:row>6</xdr:row>
      <xdr:rowOff>123825</xdr:rowOff>
    </xdr:from>
    <xdr:to>
      <xdr:col>3</xdr:col>
      <xdr:colOff>16649</xdr:colOff>
      <xdr:row>8</xdr:row>
      <xdr:rowOff>22458</xdr:rowOff>
    </xdr:to>
    <xdr:sp macro="" textlink="">
      <xdr:nvSpPr>
        <xdr:cNvPr id="42" name="Plaque 4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09625" y="1495425"/>
          <a:ext cx="1150124" cy="279633"/>
        </a:xfrm>
        <a:prstGeom prst="bevel">
          <a:avLst/>
        </a:prstGeom>
        <a:gradFill flip="none" rotWithShape="1">
          <a:gsLst>
            <a:gs pos="0">
              <a:schemeClr val="accent2">
                <a:lumMod val="89000"/>
              </a:schemeClr>
            </a:gs>
            <a:gs pos="23000">
              <a:schemeClr val="accent2">
                <a:lumMod val="89000"/>
              </a:schemeClr>
            </a:gs>
            <a:gs pos="69000">
              <a:schemeClr val="accent2">
                <a:lumMod val="75000"/>
              </a:schemeClr>
            </a:gs>
            <a:gs pos="97000">
              <a:schemeClr val="accent2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0">
          <a:noFill/>
        </a:ln>
        <a:effectLst>
          <a:outerShdw blurRad="50800" dist="114300" dir="5400000" algn="ctr" rotWithShape="0">
            <a:srgbClr val="000000">
              <a:alpha val="43137"/>
            </a:srgbClr>
          </a:outerShdw>
        </a:effectLst>
        <a:scene3d>
          <a:camera prst="orthographicFront"/>
          <a:lightRig rig="glow" dir="t"/>
        </a:scene3d>
        <a:sp3d prstMaterial="plastic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200" b="1"/>
            <a:t>RETOUR</a:t>
          </a:r>
          <a:endParaRPr lang="fr-FR" sz="1000" b="1"/>
        </a:p>
      </xdr:txBody>
    </xdr:sp>
    <xdr:clientData/>
  </xdr:twoCellAnchor>
  <xdr:twoCellAnchor>
    <xdr:from>
      <xdr:col>9</xdr:col>
      <xdr:colOff>66676</xdr:colOff>
      <xdr:row>7</xdr:row>
      <xdr:rowOff>123825</xdr:rowOff>
    </xdr:from>
    <xdr:to>
      <xdr:col>9</xdr:col>
      <xdr:colOff>733425</xdr:colOff>
      <xdr:row>8</xdr:row>
      <xdr:rowOff>0</xdr:rowOff>
    </xdr:to>
    <xdr:cxnSp macro="">
      <xdr:nvCxnSpPr>
        <xdr:cNvPr id="43" name="Connecteur droit avec flèch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6162676" y="1685925"/>
          <a:ext cx="666749" cy="666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314325</xdr:colOff>
      <xdr:row>11</xdr:row>
      <xdr:rowOff>171450</xdr:rowOff>
    </xdr:from>
    <xdr:to>
      <xdr:col>15</xdr:col>
      <xdr:colOff>742950</xdr:colOff>
      <xdr:row>13</xdr:row>
      <xdr:rowOff>28575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10563225" y="2495550"/>
          <a:ext cx="428625" cy="247650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323850</xdr:colOff>
      <xdr:row>13</xdr:row>
      <xdr:rowOff>171450</xdr:rowOff>
    </xdr:from>
    <xdr:to>
      <xdr:col>15</xdr:col>
      <xdr:colOff>752475</xdr:colOff>
      <xdr:row>15</xdr:row>
      <xdr:rowOff>28575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10572750" y="2886075"/>
          <a:ext cx="428625" cy="257175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323850</xdr:colOff>
      <xdr:row>15</xdr:row>
      <xdr:rowOff>180975</xdr:rowOff>
    </xdr:from>
    <xdr:to>
      <xdr:col>15</xdr:col>
      <xdr:colOff>752475</xdr:colOff>
      <xdr:row>17</xdr:row>
      <xdr:rowOff>38100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10572750" y="3295650"/>
          <a:ext cx="428625" cy="25717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16</xdr:col>
      <xdr:colOff>493435</xdr:colOff>
      <xdr:row>1</xdr:row>
      <xdr:rowOff>18697</xdr:rowOff>
    </xdr:from>
    <xdr:to>
      <xdr:col>18</xdr:col>
      <xdr:colOff>354895</xdr:colOff>
      <xdr:row>2</xdr:row>
      <xdr:rowOff>162277</xdr:rowOff>
    </xdr:to>
    <xdr:pic>
      <xdr:nvPicPr>
        <xdr:cNvPr id="30" name="Image 29" descr="Afficher l'image d'origine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4768" y="209197"/>
          <a:ext cx="1385460" cy="559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237773</xdr:colOff>
      <xdr:row>1</xdr:row>
      <xdr:rowOff>46858</xdr:rowOff>
    </xdr:from>
    <xdr:to>
      <xdr:col>3</xdr:col>
      <xdr:colOff>160867</xdr:colOff>
      <xdr:row>2</xdr:row>
      <xdr:rowOff>33792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75217" y="237358"/>
          <a:ext cx="1447094" cy="40321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136180</xdr:colOff>
      <xdr:row>4</xdr:row>
      <xdr:rowOff>22016</xdr:rowOff>
    </xdr:from>
    <xdr:to>
      <xdr:col>12</xdr:col>
      <xdr:colOff>1248833</xdr:colOff>
      <xdr:row>5</xdr:row>
      <xdr:rowOff>137583</xdr:rowOff>
    </xdr:to>
    <xdr:sp macro="" textlink="">
      <xdr:nvSpPr>
        <xdr:cNvPr id="4" name="Plaqu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962680" y="1916433"/>
          <a:ext cx="1271403" cy="358983"/>
        </a:xfrm>
        <a:prstGeom prst="bevel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200" b="1"/>
            <a:t>RETOUR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9"/>
  <dimension ref="A1:AM99"/>
  <sheetViews>
    <sheetView showGridLines="0" tabSelected="1" zoomScale="65" zoomScaleNormal="65" workbookViewId="0">
      <selection activeCell="AB36" sqref="AB36"/>
    </sheetView>
  </sheetViews>
  <sheetFormatPr baseColWidth="10" defaultColWidth="11.44140625" defaultRowHeight="14.4" outlineLevelRow="1" x14ac:dyDescent="0.3"/>
  <cols>
    <col min="1" max="1" width="3" style="2" customWidth="1"/>
    <col min="2" max="2" width="8.5546875" style="2" customWidth="1"/>
    <col min="3" max="3" width="4.5546875" style="100" customWidth="1"/>
    <col min="4" max="4" width="18.21875" style="83" customWidth="1"/>
    <col min="5" max="5" width="33.5546875" style="2" customWidth="1"/>
    <col min="6" max="6" width="10.5546875" style="2" customWidth="1"/>
    <col min="7" max="7" width="10.77734375" style="2" hidden="1" customWidth="1"/>
    <col min="8" max="8" width="10.77734375" style="90" hidden="1" customWidth="1"/>
    <col min="9" max="12" width="10.77734375" style="2" hidden="1" customWidth="1"/>
    <col min="13" max="14" width="10.77734375" style="90" hidden="1" customWidth="1"/>
    <col min="15" max="15" width="0.21875" style="100" customWidth="1"/>
    <col min="16" max="16" width="7.5546875" style="100" customWidth="1"/>
    <col min="17" max="17" width="10.44140625" style="1" customWidth="1"/>
    <col min="18" max="18" width="1.77734375" style="1" customWidth="1"/>
    <col min="19" max="19" width="34.77734375" style="1" customWidth="1"/>
    <col min="20" max="20" width="1.21875" style="1" customWidth="1"/>
    <col min="21" max="21" width="16.44140625" style="2" customWidth="1"/>
    <col min="22" max="22" width="3" style="2" customWidth="1"/>
    <col min="23" max="23" width="16.44140625" style="2" customWidth="1"/>
    <col min="24" max="24" width="2.77734375" style="100" customWidth="1"/>
    <col min="25" max="25" width="20" style="2" customWidth="1"/>
    <col min="26" max="26" width="4.21875" style="2" customWidth="1"/>
    <col min="27" max="27" width="7.5546875" style="32" customWidth="1"/>
    <col min="28" max="28" width="11.44140625" style="32" customWidth="1"/>
    <col min="29" max="29" width="3.21875" style="32" customWidth="1"/>
    <col min="30" max="30" width="11.44140625" style="2" customWidth="1"/>
    <col min="31" max="31" width="6.21875" style="2" customWidth="1"/>
    <col min="32" max="32" width="5.21875" style="2" customWidth="1"/>
    <col min="33" max="33" width="5.44140625" style="2" customWidth="1"/>
    <col min="34" max="34" width="5.77734375" style="2" customWidth="1"/>
    <col min="35" max="35" width="6.21875" style="2" customWidth="1"/>
    <col min="36" max="36" width="6.44140625" style="2" customWidth="1"/>
    <col min="37" max="37" width="5" style="2" customWidth="1"/>
    <col min="38" max="16384" width="11.44140625" style="2"/>
  </cols>
  <sheetData>
    <row r="1" spans="1:39" s="100" customFormat="1" ht="14.55" customHeight="1" x14ac:dyDescent="0.3">
      <c r="A1" s="80"/>
      <c r="B1" s="265" t="s">
        <v>109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80"/>
      <c r="AA1" s="32"/>
      <c r="AB1" s="32"/>
      <c r="AC1" s="32"/>
    </row>
    <row r="2" spans="1:39" s="100" customFormat="1" ht="79.5" customHeight="1" x14ac:dyDescent="0.3">
      <c r="A2" s="80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80"/>
      <c r="AA2" s="32"/>
      <c r="AB2" s="32"/>
      <c r="AC2" s="32"/>
    </row>
    <row r="3" spans="1:39" ht="65.25" customHeight="1" x14ac:dyDescent="0.8">
      <c r="A3" s="4"/>
      <c r="B3" s="261" t="s">
        <v>108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158"/>
      <c r="AA3" s="246"/>
      <c r="AB3" s="246"/>
    </row>
    <row r="4" spans="1:39" s="100" customFormat="1" ht="16.5" customHeight="1" x14ac:dyDescent="0.8">
      <c r="A4" s="80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158"/>
      <c r="AA4" s="179"/>
      <c r="AB4" s="179"/>
      <c r="AC4" s="32"/>
    </row>
    <row r="5" spans="1:39" s="100" customFormat="1" ht="19.5" customHeight="1" x14ac:dyDescent="0.8">
      <c r="A5" s="80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255" t="s">
        <v>102</v>
      </c>
      <c r="Q5" s="256"/>
      <c r="R5" s="256"/>
      <c r="S5" s="256"/>
      <c r="T5" s="256"/>
      <c r="U5" s="256"/>
      <c r="V5" s="256"/>
      <c r="W5" s="257"/>
      <c r="X5" s="181"/>
      <c r="Y5" s="192" t="s">
        <v>94</v>
      </c>
      <c r="Z5" s="158"/>
      <c r="AA5" s="179"/>
      <c r="AB5" s="179"/>
      <c r="AC5" s="32"/>
    </row>
    <row r="6" spans="1:39" s="100" customFormat="1" ht="16.5" customHeight="1" x14ac:dyDescent="0.8">
      <c r="A6" s="80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258"/>
      <c r="Q6" s="259"/>
      <c r="R6" s="259"/>
      <c r="S6" s="259"/>
      <c r="T6" s="259"/>
      <c r="U6" s="259"/>
      <c r="V6" s="259"/>
      <c r="W6" s="260"/>
      <c r="X6" s="181"/>
      <c r="Y6" s="266" t="str">
        <f>IF(B11="","",((U16*C15)+(U18*C17)+(U20*C19)+(U22*C21)+(U24*C23)+(U26*C25)+(U14*C13)+(U12*C11))/(B27))</f>
        <v/>
      </c>
      <c r="Z6" s="158"/>
      <c r="AA6" s="179"/>
      <c r="AB6" s="179"/>
      <c r="AC6" s="32"/>
    </row>
    <row r="7" spans="1:39" ht="23.25" customHeight="1" x14ac:dyDescent="0.8">
      <c r="A7" s="4"/>
      <c r="B7" s="254" t="s">
        <v>101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180"/>
      <c r="X7" s="180"/>
      <c r="Y7" s="266"/>
      <c r="Z7" s="158"/>
      <c r="AA7" s="246"/>
      <c r="AB7" s="246"/>
      <c r="AC7" s="149"/>
      <c r="AD7" s="86"/>
      <c r="AE7" s="86"/>
      <c r="AF7" s="86"/>
      <c r="AG7" s="86"/>
      <c r="AH7" s="86"/>
      <c r="AI7" s="86"/>
      <c r="AJ7" s="86"/>
      <c r="AK7" s="86"/>
      <c r="AL7" s="86"/>
      <c r="AM7" s="86"/>
    </row>
    <row r="8" spans="1:39" ht="20.25" customHeight="1" thickBot="1" x14ac:dyDescent="0.85">
      <c r="A8" s="4"/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180"/>
      <c r="X8" s="180"/>
      <c r="Y8" s="267"/>
      <c r="Z8" s="158"/>
      <c r="AA8" s="246"/>
      <c r="AB8" s="246"/>
      <c r="AC8" s="151"/>
      <c r="AD8" s="85"/>
      <c r="AE8" s="85"/>
      <c r="AF8" s="85"/>
      <c r="AG8" s="85"/>
      <c r="AH8" s="85"/>
      <c r="AI8" s="85"/>
      <c r="AJ8" s="85"/>
      <c r="AK8" s="85"/>
      <c r="AL8" s="85"/>
      <c r="AM8" s="86"/>
    </row>
    <row r="9" spans="1:39" ht="19.5" customHeight="1" x14ac:dyDescent="0.8">
      <c r="A9" s="4"/>
      <c r="B9" s="264" t="s">
        <v>112</v>
      </c>
      <c r="C9" s="264"/>
      <c r="D9" s="264"/>
      <c r="E9" s="264"/>
      <c r="F9" s="253" t="s">
        <v>25</v>
      </c>
      <c r="G9" s="251" t="s">
        <v>24</v>
      </c>
      <c r="H9" s="251"/>
      <c r="I9" s="251"/>
      <c r="J9" s="251"/>
      <c r="K9" s="251"/>
      <c r="L9" s="251"/>
      <c r="M9" s="251"/>
      <c r="N9" s="252"/>
      <c r="O9" s="128"/>
      <c r="P9" s="248" t="str">
        <f>IF(B27=0,"",B27/100)</f>
        <v/>
      </c>
      <c r="Q9" s="248"/>
      <c r="R9" s="182"/>
      <c r="S9" s="249" t="str">
        <f>IF(P9="","",IF(OR(P9&lt;1,P9&gt;1),"ATTENTION ! Votre total n'est pas égal à 100 %",""))</f>
        <v/>
      </c>
      <c r="T9" s="148"/>
      <c r="U9" s="250" t="s">
        <v>91</v>
      </c>
      <c r="V9" s="146"/>
      <c r="W9" s="162"/>
      <c r="X9" s="162"/>
      <c r="Y9" s="162"/>
      <c r="Z9" s="158"/>
      <c r="AA9" s="246"/>
      <c r="AB9" s="246"/>
      <c r="AC9" s="151"/>
      <c r="AD9" s="85"/>
      <c r="AE9" s="85"/>
      <c r="AF9" s="85"/>
      <c r="AG9" s="85"/>
      <c r="AH9" s="85"/>
      <c r="AI9" s="85"/>
      <c r="AJ9" s="85"/>
      <c r="AK9" s="85"/>
      <c r="AL9" s="85"/>
      <c r="AM9" s="86"/>
    </row>
    <row r="10" spans="1:39" ht="27" customHeight="1" x14ac:dyDescent="0.3">
      <c r="A10" s="4"/>
      <c r="B10" s="262" t="s">
        <v>113</v>
      </c>
      <c r="C10" s="262"/>
      <c r="D10" s="263" t="s">
        <v>114</v>
      </c>
      <c r="E10" s="263"/>
      <c r="F10" s="253"/>
      <c r="G10" s="168" t="s">
        <v>0</v>
      </c>
      <c r="H10" s="11" t="s">
        <v>40</v>
      </c>
      <c r="I10" s="11" t="s">
        <v>22</v>
      </c>
      <c r="J10" s="11" t="s">
        <v>23</v>
      </c>
      <c r="K10" s="11" t="s">
        <v>6</v>
      </c>
      <c r="L10" s="91" t="s">
        <v>7</v>
      </c>
      <c r="M10" s="11" t="s">
        <v>87</v>
      </c>
      <c r="N10" s="12" t="s">
        <v>88</v>
      </c>
      <c r="O10" s="128"/>
      <c r="P10" s="248"/>
      <c r="Q10" s="248"/>
      <c r="R10" s="182"/>
      <c r="S10" s="249"/>
      <c r="T10" s="134"/>
      <c r="U10" s="250"/>
      <c r="V10" s="146"/>
      <c r="W10" s="80"/>
      <c r="X10" s="80"/>
      <c r="Y10" s="80"/>
      <c r="Z10" s="134"/>
      <c r="AA10" s="150"/>
      <c r="AB10" s="150"/>
      <c r="AC10" s="151"/>
      <c r="AD10" s="111"/>
      <c r="AE10" s="112"/>
      <c r="AF10" s="85"/>
      <c r="AG10" s="85"/>
      <c r="AH10" s="85"/>
      <c r="AI10" s="85"/>
      <c r="AJ10" s="85"/>
      <c r="AK10" s="85"/>
      <c r="AL10" s="85"/>
      <c r="AM10" s="86"/>
    </row>
    <row r="11" spans="1:39" ht="15" customHeight="1" x14ac:dyDescent="0.3">
      <c r="A11" s="4"/>
      <c r="B11" s="242" t="str">
        <f>IF(C11=0,"",C11)</f>
        <v/>
      </c>
      <c r="C11" s="159"/>
      <c r="D11" s="244"/>
      <c r="E11" s="238"/>
      <c r="F11" s="240" t="str">
        <f>IF(B11="","",B11/$B$27)</f>
        <v/>
      </c>
      <c r="G11" s="193" t="str">
        <f>IF($B11="","",VLOOKUP($E11,$E$38:$N$88,3))</f>
        <v/>
      </c>
      <c r="H11" s="194" t="str">
        <f>IF($B11="","",VLOOKUP($E11,$E$38:$N$88,4))</f>
        <v/>
      </c>
      <c r="I11" s="194" t="str">
        <f>IF($B11="","",VLOOKUP($E11,$E$38:$N$88,5))</f>
        <v/>
      </c>
      <c r="J11" s="194" t="str">
        <f>IF($B11="","",VLOOKUP($E11,$E$38:$N$88,6))</f>
        <v/>
      </c>
      <c r="K11" s="194" t="str">
        <f>IF($B11="","",VLOOKUP($E11,$E$38:$N$88,7))</f>
        <v/>
      </c>
      <c r="L11" s="194" t="str">
        <f>IF($B11="","",VLOOKUP($E11,$E$38:$N$88,8))</f>
        <v/>
      </c>
      <c r="M11" s="194" t="str">
        <f>IF($B11="","",VLOOKUP($E11,$E$38:$N$88,9))</f>
        <v/>
      </c>
      <c r="N11" s="195" t="str">
        <f>IF($B11="","",VLOOKUP($E11,$E$38:$N$88,10))</f>
        <v/>
      </c>
      <c r="O11" s="196"/>
      <c r="P11" s="247"/>
      <c r="Q11" s="247"/>
      <c r="R11" s="197"/>
      <c r="S11" s="198"/>
      <c r="T11" s="134"/>
      <c r="U11" s="146"/>
      <c r="V11" s="146"/>
      <c r="W11" s="80"/>
      <c r="X11" s="80"/>
      <c r="Y11" s="80"/>
      <c r="Z11" s="80"/>
      <c r="AA11" s="239"/>
      <c r="AB11" s="239"/>
      <c r="AC11" s="151"/>
      <c r="AJ11" s="85"/>
      <c r="AK11" s="85"/>
      <c r="AL11" s="85"/>
      <c r="AM11" s="86"/>
    </row>
    <row r="12" spans="1:39" ht="25.05" customHeight="1" x14ac:dyDescent="0.3">
      <c r="A12" s="4"/>
      <c r="B12" s="242"/>
      <c r="C12" s="159"/>
      <c r="D12" s="245"/>
      <c r="E12" s="238"/>
      <c r="F12" s="240"/>
      <c r="G12" s="199" t="str">
        <f>IF(B11="","",$F$11*G11)</f>
        <v/>
      </c>
      <c r="H12" s="200" t="str">
        <f>IF(B11="","",$F$11*H11)</f>
        <v/>
      </c>
      <c r="I12" s="201" t="str">
        <f>IF(B11="","",$F$11*I11)</f>
        <v/>
      </c>
      <c r="J12" s="201" t="str">
        <f>IF(B11="","",$F$11*J11)</f>
        <v/>
      </c>
      <c r="K12" s="202" t="str">
        <f>IF(B11="","",$F$11*K11)</f>
        <v/>
      </c>
      <c r="L12" s="203" t="str">
        <f>IF(B11="","",$F$11*L11)</f>
        <v/>
      </c>
      <c r="M12" s="203" t="str">
        <f>IF(B11="","",$F$11*M11)</f>
        <v/>
      </c>
      <c r="N12" s="204" t="str">
        <f>IF(B11="","",$F$11*N11)</f>
        <v/>
      </c>
      <c r="O12" s="196"/>
      <c r="P12" s="205" t="s">
        <v>0</v>
      </c>
      <c r="Q12" s="206" t="str">
        <f>IF(G12="","",SUM(G12,G14,G16,G18,G20,G22,G24,G26))</f>
        <v/>
      </c>
      <c r="R12" s="197"/>
      <c r="S12" s="241" t="str">
        <f>IF(Q12="","",IF(B37=2,S47,S48))</f>
        <v/>
      </c>
      <c r="T12" s="134"/>
      <c r="U12" s="187"/>
      <c r="V12" s="4"/>
      <c r="W12" s="80"/>
      <c r="X12" s="80"/>
      <c r="Y12" s="80"/>
      <c r="Z12" s="80"/>
      <c r="AA12" s="152"/>
      <c r="AC12" s="153"/>
      <c r="AD12" s="102" t="str">
        <f>B11</f>
        <v/>
      </c>
      <c r="AE12" s="103" t="e">
        <f>AD12/AD12</f>
        <v>#VALUE!</v>
      </c>
      <c r="AF12" s="103" t="e">
        <f>AD12/AD14</f>
        <v>#VALUE!</v>
      </c>
      <c r="AG12" s="104"/>
      <c r="AH12" s="111"/>
      <c r="AI12" s="111"/>
      <c r="AJ12" s="111"/>
      <c r="AK12" s="111"/>
      <c r="AL12" s="85"/>
      <c r="AM12" s="86"/>
    </row>
    <row r="13" spans="1:39" ht="15" customHeight="1" x14ac:dyDescent="0.5">
      <c r="A13" s="4"/>
      <c r="B13" s="242" t="str">
        <f t="shared" ref="B13" si="0">IF(C13=0,"",C13)</f>
        <v/>
      </c>
      <c r="C13" s="159"/>
      <c r="D13" s="243"/>
      <c r="E13" s="238"/>
      <c r="F13" s="240" t="str">
        <f t="shared" ref="F13" si="1">IF(B13="","",B13/$B$27)</f>
        <v/>
      </c>
      <c r="G13" s="193" t="str">
        <f>IF($B13="","",VLOOKUP($E13,$E$38:$N$88,3))</f>
        <v/>
      </c>
      <c r="H13" s="194" t="str">
        <f>IF($B13="","",VLOOKUP($E13,$E$38:$N$88,4))</f>
        <v/>
      </c>
      <c r="I13" s="194" t="str">
        <f>IF($B13="","",VLOOKUP($E13,$E$38:$N$88,5))</f>
        <v/>
      </c>
      <c r="J13" s="194" t="str">
        <f>IF($B13="","",VLOOKUP($E13,$E$38:$N$88,6))</f>
        <v/>
      </c>
      <c r="K13" s="194" t="str">
        <f>IF($B13="","",VLOOKUP($E13,$E$38:$N$88,7))</f>
        <v/>
      </c>
      <c r="L13" s="194" t="str">
        <f>IF($B13="","",VLOOKUP($E13,$E$38:$N$88,8))</f>
        <v/>
      </c>
      <c r="M13" s="194" t="str">
        <f>IF($B13="","",VLOOKUP($E13,$E$38:$N$88,9))</f>
        <v/>
      </c>
      <c r="N13" s="195" t="str">
        <f>IF($B13="","",VLOOKUP($E13,$E$38:$N$88,10))</f>
        <v/>
      </c>
      <c r="O13" s="196"/>
      <c r="P13" s="205"/>
      <c r="Q13" s="207"/>
      <c r="R13" s="197"/>
      <c r="S13" s="241"/>
      <c r="T13" s="134"/>
      <c r="U13" s="188"/>
      <c r="V13" s="4"/>
      <c r="W13" s="80"/>
      <c r="X13" s="80"/>
      <c r="Y13" s="80"/>
      <c r="Z13" s="80"/>
      <c r="AA13" s="152"/>
      <c r="AB13" s="154"/>
      <c r="AC13" s="153"/>
      <c r="AD13" s="102"/>
      <c r="AE13" s="105"/>
      <c r="AF13" s="103"/>
      <c r="AG13" s="104"/>
      <c r="AH13" s="111"/>
      <c r="AI13" s="111"/>
      <c r="AJ13" s="111"/>
      <c r="AK13" s="111"/>
      <c r="AL13" s="85"/>
      <c r="AM13" s="86"/>
    </row>
    <row r="14" spans="1:39" ht="25.05" customHeight="1" x14ac:dyDescent="0.3">
      <c r="A14" s="4"/>
      <c r="B14" s="242"/>
      <c r="C14" s="159"/>
      <c r="D14" s="243"/>
      <c r="E14" s="238"/>
      <c r="F14" s="240"/>
      <c r="G14" s="199" t="str">
        <f>IF(B13="","",F13*G13)</f>
        <v/>
      </c>
      <c r="H14" s="200" t="str">
        <f>IF(B13="","",F13*H13)</f>
        <v/>
      </c>
      <c r="I14" s="201" t="str">
        <f>IF(B13="","",F13*I13)</f>
        <v/>
      </c>
      <c r="J14" s="201" t="str">
        <f>IF(B13="","",F13*J13)</f>
        <v/>
      </c>
      <c r="K14" s="202" t="str">
        <f>IF(B13="","",F13*K13)</f>
        <v/>
      </c>
      <c r="L14" s="203" t="str">
        <f>IF(B13="","",F13*L13)</f>
        <v/>
      </c>
      <c r="M14" s="203" t="str">
        <f>IF(B13="","",F13*M13)</f>
        <v/>
      </c>
      <c r="N14" s="204" t="str">
        <f>IF(B13="","",$F$13*N13)</f>
        <v/>
      </c>
      <c r="O14" s="196"/>
      <c r="P14" s="205" t="s">
        <v>40</v>
      </c>
      <c r="Q14" s="206" t="str">
        <f>IF(H12="","",SUM(H12,H14,H16,H18,H20,H22,H24,H26))</f>
        <v/>
      </c>
      <c r="R14" s="197"/>
      <c r="S14" s="241"/>
      <c r="T14" s="134"/>
      <c r="U14" s="187"/>
      <c r="V14" s="4"/>
      <c r="W14" s="80"/>
      <c r="X14" s="80"/>
      <c r="Y14" s="80"/>
      <c r="Z14" s="80"/>
      <c r="AA14" s="152"/>
      <c r="AC14" s="153"/>
      <c r="AD14" s="102" t="str">
        <f>B13</f>
        <v/>
      </c>
      <c r="AE14" s="103" t="e">
        <f>AD14/AD12</f>
        <v>#VALUE!</v>
      </c>
      <c r="AF14" s="103">
        <v>1</v>
      </c>
      <c r="AG14" s="104"/>
      <c r="AH14" s="111"/>
      <c r="AI14" s="111"/>
      <c r="AJ14" s="111"/>
      <c r="AK14" s="111"/>
      <c r="AL14" s="85"/>
      <c r="AM14" s="86"/>
    </row>
    <row r="15" spans="1:39" ht="15" customHeight="1" x14ac:dyDescent="0.5">
      <c r="A15" s="4"/>
      <c r="B15" s="242" t="str">
        <f t="shared" ref="B15" si="2">IF(C15=0,"",C15)</f>
        <v/>
      </c>
      <c r="C15" s="159"/>
      <c r="D15" s="243"/>
      <c r="E15" s="238"/>
      <c r="F15" s="240" t="str">
        <f t="shared" ref="F15" si="3">IF(B15="","",B15/$B$27)</f>
        <v/>
      </c>
      <c r="G15" s="193" t="str">
        <f>IF($B15="","",VLOOKUP($E15,$E$38:$N$88,3))</f>
        <v/>
      </c>
      <c r="H15" s="194" t="str">
        <f>IF($B15="","",VLOOKUP($E15,$E$38:$N$88,4))</f>
        <v/>
      </c>
      <c r="I15" s="194" t="str">
        <f>IF($B15="","",VLOOKUP($E15,$E$38:$N$88,5))</f>
        <v/>
      </c>
      <c r="J15" s="194" t="str">
        <f>IF($B15="","",VLOOKUP($E15,$E$38:$N$88,6))</f>
        <v/>
      </c>
      <c r="K15" s="194" t="str">
        <f>IF($B15="","",VLOOKUP($E15,$E$38:$N$88,7))</f>
        <v/>
      </c>
      <c r="L15" s="194" t="str">
        <f>IF($B15="","",VLOOKUP($E15,$E$38:$N$88,8))</f>
        <v/>
      </c>
      <c r="M15" s="194" t="str">
        <f>IF($B15="","",VLOOKUP($E15,$E$38:$N$88,9))</f>
        <v/>
      </c>
      <c r="N15" s="195" t="str">
        <f>IF($B15="","",VLOOKUP($E15,$E$38:$N$88,10))</f>
        <v/>
      </c>
      <c r="O15" s="196"/>
      <c r="P15" s="205"/>
      <c r="Q15" s="207"/>
      <c r="R15" s="197"/>
      <c r="S15" s="208"/>
      <c r="T15" s="134"/>
      <c r="U15" s="188"/>
      <c r="V15" s="4"/>
      <c r="W15" s="80"/>
      <c r="X15" s="80"/>
      <c r="Y15" s="80"/>
      <c r="Z15" s="80"/>
      <c r="AA15" s="152"/>
      <c r="AB15" s="154"/>
      <c r="AC15" s="153"/>
      <c r="AD15" s="102"/>
      <c r="AE15" s="105"/>
      <c r="AF15" s="103"/>
      <c r="AG15" s="104"/>
      <c r="AH15" s="111"/>
      <c r="AI15" s="111"/>
      <c r="AJ15" s="111"/>
      <c r="AK15" s="111"/>
      <c r="AL15" s="85"/>
      <c r="AM15" s="86"/>
    </row>
    <row r="16" spans="1:39" ht="25.05" customHeight="1" x14ac:dyDescent="0.3">
      <c r="A16" s="4"/>
      <c r="B16" s="242"/>
      <c r="C16" s="159"/>
      <c r="D16" s="243"/>
      <c r="E16" s="238"/>
      <c r="F16" s="240"/>
      <c r="G16" s="199" t="str">
        <f>IF(B15="","",F15*G15)</f>
        <v/>
      </c>
      <c r="H16" s="200" t="str">
        <f>IF(B15="","",F15*H15)</f>
        <v/>
      </c>
      <c r="I16" s="201" t="str">
        <f>IF(B15="","",F15*I15)</f>
        <v/>
      </c>
      <c r="J16" s="201" t="str">
        <f>IF(B15="","",F15*J15)</f>
        <v/>
      </c>
      <c r="K16" s="202" t="str">
        <f>IF(B15="","",F15*K15)</f>
        <v/>
      </c>
      <c r="L16" s="203" t="str">
        <f>IF(B15="","",F15*L15)</f>
        <v/>
      </c>
      <c r="M16" s="203" t="str">
        <f>IF(B15="","",F15*M15)</f>
        <v/>
      </c>
      <c r="N16" s="204" t="str">
        <f>IF(B15="","",$F$15*N15)</f>
        <v/>
      </c>
      <c r="O16" s="196"/>
      <c r="P16" s="205" t="s">
        <v>22</v>
      </c>
      <c r="Q16" s="209" t="str">
        <f>IF(I12="","",SUM(I12,I14,I16,I18,I20,I22,I24,I26))</f>
        <v/>
      </c>
      <c r="R16" s="197"/>
      <c r="S16" s="241" t="str">
        <f>IF(Q16="","",IF(B37=1,S42,IF(B37=2,S43,S44)))</f>
        <v/>
      </c>
      <c r="T16" s="134"/>
      <c r="U16" s="187"/>
      <c r="V16" s="4"/>
      <c r="W16" s="80"/>
      <c r="X16" s="80"/>
      <c r="Y16" s="80"/>
      <c r="Z16" s="80"/>
      <c r="AA16" s="152"/>
      <c r="AC16" s="153"/>
      <c r="AD16" s="102" t="str">
        <f>B15</f>
        <v/>
      </c>
      <c r="AE16" s="103" t="e">
        <f>AD16/AD12</f>
        <v>#VALUE!</v>
      </c>
      <c r="AF16" s="103" t="e">
        <f>AD16/AD14</f>
        <v>#VALUE!</v>
      </c>
      <c r="AG16" s="104"/>
      <c r="AH16" s="111"/>
      <c r="AI16" s="111"/>
      <c r="AJ16" s="111"/>
      <c r="AK16" s="111"/>
      <c r="AL16" s="85"/>
      <c r="AM16" s="86"/>
    </row>
    <row r="17" spans="1:39" ht="17.100000000000001" customHeight="1" x14ac:dyDescent="0.5">
      <c r="A17" s="4"/>
      <c r="B17" s="242" t="str">
        <f t="shared" ref="B17" si="4">IF(C17=0,"",C17)</f>
        <v/>
      </c>
      <c r="C17" s="159"/>
      <c r="D17" s="243"/>
      <c r="E17" s="238"/>
      <c r="F17" s="240" t="str">
        <f t="shared" ref="F17" si="5">IF(B17="","",B17/$B$27)</f>
        <v/>
      </c>
      <c r="G17" s="193" t="str">
        <f>IF($B17="","",VLOOKUP($E17,$E$38:$N$88,3))</f>
        <v/>
      </c>
      <c r="H17" s="194" t="str">
        <f>IF($B17="","",VLOOKUP($E17,$E$38:$N$88,4))</f>
        <v/>
      </c>
      <c r="I17" s="194" t="str">
        <f>IF($B17="","",VLOOKUP($E17,$E$38:$N$88,5))</f>
        <v/>
      </c>
      <c r="J17" s="194" t="str">
        <f>IF($B17="","",VLOOKUP($E17,$E$38:$N$88,6))</f>
        <v/>
      </c>
      <c r="K17" s="194" t="str">
        <f>IF($B17="","",VLOOKUP($E17,$E$38:$N$88,7))</f>
        <v/>
      </c>
      <c r="L17" s="194" t="str">
        <f>IF($B17="","",VLOOKUP($E17,$E$38:$N$88,8))</f>
        <v/>
      </c>
      <c r="M17" s="194" t="str">
        <f>IF($B17="","",VLOOKUP($E17,$E$38:$N$88,9))</f>
        <v/>
      </c>
      <c r="N17" s="195" t="str">
        <f>IF($B17="","",VLOOKUP($E17,$E$38:$N$88,10))</f>
        <v/>
      </c>
      <c r="O17" s="196"/>
      <c r="P17" s="205"/>
      <c r="Q17" s="207"/>
      <c r="R17" s="197"/>
      <c r="S17" s="241"/>
      <c r="T17" s="134"/>
      <c r="U17" s="188"/>
      <c r="V17" s="4"/>
      <c r="W17" s="80"/>
      <c r="X17" s="80"/>
      <c r="Y17" s="80"/>
      <c r="Z17" s="80"/>
      <c r="AA17" s="152"/>
      <c r="AB17" s="154"/>
      <c r="AD17" s="102"/>
      <c r="AE17" s="105"/>
      <c r="AF17" s="101"/>
      <c r="AG17" s="103"/>
      <c r="AH17" s="111"/>
      <c r="AI17" s="111"/>
      <c r="AJ17" s="111"/>
      <c r="AK17" s="111"/>
      <c r="AL17" s="85"/>
      <c r="AM17" s="86"/>
    </row>
    <row r="18" spans="1:39" ht="25.05" customHeight="1" x14ac:dyDescent="0.3">
      <c r="A18" s="4"/>
      <c r="B18" s="242"/>
      <c r="C18" s="159"/>
      <c r="D18" s="243"/>
      <c r="E18" s="238"/>
      <c r="F18" s="240"/>
      <c r="G18" s="199" t="str">
        <f>IF(B17="","",F17*G17)</f>
        <v/>
      </c>
      <c r="H18" s="200" t="str">
        <f>IF(B17="","",F17*H17)</f>
        <v/>
      </c>
      <c r="I18" s="201" t="str">
        <f>IF(B17="","",F17*I17)</f>
        <v/>
      </c>
      <c r="J18" s="201" t="str">
        <f>IF(B17="","",F17*J17)</f>
        <v/>
      </c>
      <c r="K18" s="202" t="str">
        <f>IF(B17="","",F17*K17)</f>
        <v/>
      </c>
      <c r="L18" s="203" t="str">
        <f>IF(B17="","",F17*L17)</f>
        <v/>
      </c>
      <c r="M18" s="203" t="str">
        <f>IF(B17="","",F17*M17)</f>
        <v/>
      </c>
      <c r="N18" s="204" t="str">
        <f>IF(B17="","",$F$17*N17)</f>
        <v/>
      </c>
      <c r="O18" s="196"/>
      <c r="P18" s="205" t="s">
        <v>23</v>
      </c>
      <c r="Q18" s="209" t="str">
        <f>IF(J12="","",SUM(J12,J14,J16,J18,J20,J22,J24,J26))</f>
        <v/>
      </c>
      <c r="R18" s="197"/>
      <c r="S18" s="241"/>
      <c r="T18" s="134"/>
      <c r="U18" s="187"/>
      <c r="V18" s="4"/>
      <c r="W18" s="80"/>
      <c r="X18" s="80"/>
      <c r="Y18" s="87"/>
      <c r="Z18" s="87"/>
      <c r="AA18" s="152"/>
      <c r="AD18" s="102" t="str">
        <f>B17</f>
        <v/>
      </c>
      <c r="AE18" s="103" t="e">
        <f>AD18/AD12</f>
        <v>#VALUE!</v>
      </c>
      <c r="AF18" s="101" t="e">
        <f>AD18/AD14</f>
        <v>#VALUE!</v>
      </c>
      <c r="AG18" s="104"/>
      <c r="AH18" s="111"/>
      <c r="AI18" s="111"/>
      <c r="AJ18" s="111"/>
      <c r="AK18" s="111"/>
      <c r="AL18" s="85"/>
      <c r="AM18" s="86"/>
    </row>
    <row r="19" spans="1:39" s="100" customFormat="1" ht="17.100000000000001" customHeight="1" x14ac:dyDescent="0.5">
      <c r="A19" s="80"/>
      <c r="B19" s="242" t="str">
        <f t="shared" ref="B19" si="6">IF(C19=0,"",C19)</f>
        <v/>
      </c>
      <c r="C19" s="159"/>
      <c r="D19" s="243"/>
      <c r="E19" s="238"/>
      <c r="F19" s="240" t="str">
        <f t="shared" ref="F19" si="7">IF(B19="","",B19/$B$27)</f>
        <v/>
      </c>
      <c r="G19" s="193" t="str">
        <f>IF($B19="","",VLOOKUP($E19,$E$38:$N$88,3))</f>
        <v/>
      </c>
      <c r="H19" s="194" t="str">
        <f>IF($B19="","",VLOOKUP($E19,$E$38:$N$88,4))</f>
        <v/>
      </c>
      <c r="I19" s="194" t="str">
        <f>IF($B19="","",VLOOKUP($E19,$E$38:$N$88,5))</f>
        <v/>
      </c>
      <c r="J19" s="194" t="str">
        <f>IF($B19="","",VLOOKUP($E19,$E$38:$N$88,6))</f>
        <v/>
      </c>
      <c r="K19" s="194" t="str">
        <f>IF($B19="","",VLOOKUP($E19,$E$38:$N$88,7))</f>
        <v/>
      </c>
      <c r="L19" s="194" t="str">
        <f>IF($B19="","",VLOOKUP($E19,$E$38:$N$88,8))</f>
        <v/>
      </c>
      <c r="M19" s="194" t="str">
        <f>IF($B19="","",VLOOKUP($E19,$E$38:$N$88,9))</f>
        <v/>
      </c>
      <c r="N19" s="195" t="str">
        <f>IF($B19="","",VLOOKUP($E19,$E$38:$N$88,10))</f>
        <v/>
      </c>
      <c r="O19" s="196"/>
      <c r="P19" s="205"/>
      <c r="Q19" s="207"/>
      <c r="R19" s="197"/>
      <c r="S19" s="208"/>
      <c r="T19" s="134"/>
      <c r="U19" s="188"/>
      <c r="V19" s="80"/>
      <c r="W19" s="80"/>
      <c r="X19" s="80"/>
      <c r="Y19" s="87"/>
      <c r="Z19" s="87"/>
      <c r="AA19" s="152"/>
      <c r="AB19" s="154"/>
      <c r="AC19" s="32"/>
      <c r="AD19" s="102"/>
      <c r="AE19" s="103"/>
      <c r="AF19" s="101"/>
      <c r="AG19" s="104"/>
      <c r="AH19" s="111"/>
      <c r="AI19" s="111"/>
      <c r="AJ19" s="111"/>
      <c r="AK19" s="111"/>
      <c r="AL19" s="85"/>
      <c r="AM19" s="86"/>
    </row>
    <row r="20" spans="1:39" s="100" customFormat="1" ht="25.05" customHeight="1" x14ac:dyDescent="0.3">
      <c r="A20" s="80"/>
      <c r="B20" s="242"/>
      <c r="C20" s="159"/>
      <c r="D20" s="243"/>
      <c r="E20" s="238"/>
      <c r="F20" s="240"/>
      <c r="G20" s="199" t="str">
        <f>IF(B19="","",F19*G19)</f>
        <v/>
      </c>
      <c r="H20" s="200" t="str">
        <f>IF(B19="","",F19*H19)</f>
        <v/>
      </c>
      <c r="I20" s="201" t="str">
        <f>IF(B19="","",F19*I19)</f>
        <v/>
      </c>
      <c r="J20" s="201" t="str">
        <f>IF(B19="","",F19*J19)</f>
        <v/>
      </c>
      <c r="K20" s="202" t="str">
        <f>IF(B19="","",F19*K19)</f>
        <v/>
      </c>
      <c r="L20" s="203" t="str">
        <f>IF(B19="","",F19*L19)</f>
        <v/>
      </c>
      <c r="M20" s="203" t="str">
        <f>IF(B19="","",F19*M19)</f>
        <v/>
      </c>
      <c r="N20" s="204" t="str">
        <f>IF(B19="","",$F$17*N19)</f>
        <v/>
      </c>
      <c r="O20" s="196"/>
      <c r="P20" s="205" t="s">
        <v>92</v>
      </c>
      <c r="Q20" s="225" t="str">
        <f>IF(K12="","",SUM(K12,K14,K16,K18,K20,K22,K24,K26))</f>
        <v/>
      </c>
      <c r="R20" s="197"/>
      <c r="S20" s="211" t="str">
        <f>IF(Q20="","",IF(Q20&lt;2,"Augmentez le Phosphore",IF(Q20&gt;3,"Le Phosphore est excédentaire","Phosphore entre 2 et 3")))</f>
        <v/>
      </c>
      <c r="T20" s="134"/>
      <c r="U20" s="187"/>
      <c r="V20" s="80"/>
      <c r="W20" s="80"/>
      <c r="X20" s="80"/>
      <c r="Y20" s="87"/>
      <c r="Z20" s="87"/>
      <c r="AA20" s="152"/>
      <c r="AB20" s="32"/>
      <c r="AC20" s="32"/>
      <c r="AD20" s="102" t="str">
        <f>B19</f>
        <v/>
      </c>
      <c r="AE20" s="103" t="e">
        <f>AD20/AD12</f>
        <v>#VALUE!</v>
      </c>
      <c r="AF20" s="101" t="e">
        <f>AD20/AD14</f>
        <v>#VALUE!</v>
      </c>
      <c r="AG20" s="104"/>
      <c r="AH20" s="111"/>
      <c r="AI20" s="111"/>
      <c r="AJ20" s="111"/>
      <c r="AK20" s="111"/>
      <c r="AL20" s="85"/>
      <c r="AM20" s="86"/>
    </row>
    <row r="21" spans="1:39" s="100" customFormat="1" ht="17.100000000000001" customHeight="1" x14ac:dyDescent="0.5">
      <c r="A21" s="80"/>
      <c r="B21" s="242" t="str">
        <f t="shared" ref="B21" si="8">IF(C21=0,"",C21)</f>
        <v/>
      </c>
      <c r="C21" s="159"/>
      <c r="D21" s="243"/>
      <c r="E21" s="238"/>
      <c r="F21" s="240" t="str">
        <f t="shared" ref="F21" si="9">IF(B21="","",B21/$B$27)</f>
        <v/>
      </c>
      <c r="G21" s="193" t="str">
        <f>IF($B21="","",VLOOKUP($E21,$E$38:$N$88,3))</f>
        <v/>
      </c>
      <c r="H21" s="194" t="str">
        <f>IF($B21="","",VLOOKUP($E21,$E$38:$N$88,4))</f>
        <v/>
      </c>
      <c r="I21" s="194" t="str">
        <f>IF($B21="","",VLOOKUP($E21,$E$38:$N$88,5))</f>
        <v/>
      </c>
      <c r="J21" s="194" t="str">
        <f>IF($B21="","",VLOOKUP($E21,$E$38:$N$88,6))</f>
        <v/>
      </c>
      <c r="K21" s="194" t="str">
        <f>IF($B21="","",VLOOKUP($E21,$E$38:$N$88,7))</f>
        <v/>
      </c>
      <c r="L21" s="194" t="str">
        <f>IF($B21="","",VLOOKUP($E21,$E$38:$N$88,8))</f>
        <v/>
      </c>
      <c r="M21" s="194" t="str">
        <f>IF($B21="","",VLOOKUP($E21,$E$38:$N$88,9))</f>
        <v/>
      </c>
      <c r="N21" s="195" t="str">
        <f>IF($B21="","",VLOOKUP($E21,$E$38:$N$88,10))</f>
        <v/>
      </c>
      <c r="O21" s="196"/>
      <c r="P21" s="205"/>
      <c r="Q21" s="207"/>
      <c r="R21" s="197"/>
      <c r="S21" s="212"/>
      <c r="T21" s="134"/>
      <c r="U21" s="188"/>
      <c r="V21" s="80"/>
      <c r="W21" s="80"/>
      <c r="X21" s="80"/>
      <c r="Y21" s="87"/>
      <c r="Z21" s="87"/>
      <c r="AA21" s="152"/>
      <c r="AB21" s="154"/>
      <c r="AC21" s="32"/>
      <c r="AD21" s="102"/>
      <c r="AE21" s="103"/>
      <c r="AF21" s="101"/>
      <c r="AG21" s="104"/>
      <c r="AH21" s="111"/>
      <c r="AI21" s="111"/>
      <c r="AJ21" s="111"/>
      <c r="AK21" s="111"/>
      <c r="AL21" s="85"/>
      <c r="AM21" s="86"/>
    </row>
    <row r="22" spans="1:39" s="100" customFormat="1" ht="25.05" customHeight="1" x14ac:dyDescent="0.3">
      <c r="A22" s="80"/>
      <c r="B22" s="242"/>
      <c r="C22" s="159"/>
      <c r="D22" s="243"/>
      <c r="E22" s="238"/>
      <c r="F22" s="240"/>
      <c r="G22" s="199" t="str">
        <f>IF(B21="","",F21*G21)</f>
        <v/>
      </c>
      <c r="H22" s="200" t="str">
        <f>IF(B21="","",F21*H21)</f>
        <v/>
      </c>
      <c r="I22" s="201" t="str">
        <f>IF(B21="","",F21*I21)</f>
        <v/>
      </c>
      <c r="J22" s="201" t="str">
        <f>IF(B21="","",F21*J21)</f>
        <v/>
      </c>
      <c r="K22" s="202" t="str">
        <f>IF(B21="","",F21*K21)</f>
        <v/>
      </c>
      <c r="L22" s="203" t="str">
        <f>IF(B21="","",F21*L21)</f>
        <v/>
      </c>
      <c r="M22" s="203" t="str">
        <f>IF(B21="","",F21*M21)</f>
        <v/>
      </c>
      <c r="N22" s="204" t="str">
        <f>IF(B21="","",$F$17*N21)</f>
        <v/>
      </c>
      <c r="O22" s="196"/>
      <c r="P22" s="205" t="s">
        <v>93</v>
      </c>
      <c r="Q22" s="210" t="str">
        <f>IF(L12="","",SUM(L12,L14,L16,L18,L20,L22,L24,L26))</f>
        <v/>
      </c>
      <c r="R22" s="197"/>
      <c r="S22" s="211" t="str">
        <f>IF(Q22="","",IF(Q22&lt;3,"Augmentez le Calcium",IF(Q22&gt;5,"Le Calcium est excédentaire","Calcium entre 3 et 5")))</f>
        <v/>
      </c>
      <c r="T22" s="134"/>
      <c r="U22" s="187"/>
      <c r="V22" s="80"/>
      <c r="W22" s="80"/>
      <c r="X22" s="80"/>
      <c r="Y22" s="87"/>
      <c r="Z22" s="87"/>
      <c r="AA22" s="152"/>
      <c r="AB22" s="32"/>
      <c r="AC22" s="32"/>
      <c r="AD22" s="102" t="str">
        <f>B21</f>
        <v/>
      </c>
      <c r="AE22" s="103" t="e">
        <f>AD22/AD12</f>
        <v>#VALUE!</v>
      </c>
      <c r="AF22" s="101" t="e">
        <f>AD22/AD14</f>
        <v>#VALUE!</v>
      </c>
      <c r="AG22" s="104"/>
      <c r="AH22" s="111"/>
      <c r="AI22" s="111"/>
      <c r="AJ22" s="111"/>
      <c r="AK22" s="111"/>
      <c r="AL22" s="85"/>
      <c r="AM22" s="86"/>
    </row>
    <row r="23" spans="1:39" s="82" customFormat="1" ht="15" customHeight="1" x14ac:dyDescent="0.5">
      <c r="A23" s="80"/>
      <c r="B23" s="242" t="str">
        <f t="shared" ref="B23" si="10">IF(C23=0,"",C23)</f>
        <v/>
      </c>
      <c r="C23" s="159"/>
      <c r="D23" s="243"/>
      <c r="E23" s="238"/>
      <c r="F23" s="240" t="str">
        <f t="shared" ref="F23" si="11">IF(B23="","",B23/$B$27)</f>
        <v/>
      </c>
      <c r="G23" s="193" t="str">
        <f>IF($B23="","",VLOOKUP($E23,$E$38:$N$88,3))</f>
        <v/>
      </c>
      <c r="H23" s="194" t="str">
        <f>IF($B23="","",VLOOKUP($E23,$E$38:$N$88,4))</f>
        <v/>
      </c>
      <c r="I23" s="194" t="str">
        <f>IF($B23="","",VLOOKUP($E23,$E$38:$N$88,5))</f>
        <v/>
      </c>
      <c r="J23" s="194" t="str">
        <f>IF($B23="","",VLOOKUP($E23,$E$38:$N$88,6))</f>
        <v/>
      </c>
      <c r="K23" s="194" t="str">
        <f>IF($B23="","",VLOOKUP($E23,$E$38:$N$88,7))</f>
        <v/>
      </c>
      <c r="L23" s="194" t="str">
        <f>IF($B23="","",VLOOKUP($E23,$E$38:$N$88,8))</f>
        <v/>
      </c>
      <c r="M23" s="194" t="str">
        <f>IF($B23="","",VLOOKUP($E23,$E$38:$N$88,9))</f>
        <v/>
      </c>
      <c r="N23" s="195" t="str">
        <f>IF($B23="","",VLOOKUP($E23,$E$38:$N$88,10))</f>
        <v/>
      </c>
      <c r="O23" s="196"/>
      <c r="P23" s="205"/>
      <c r="Q23" s="207"/>
      <c r="R23" s="197"/>
      <c r="S23" s="208"/>
      <c r="T23" s="134"/>
      <c r="U23" s="188"/>
      <c r="V23" s="80"/>
      <c r="W23" s="80"/>
      <c r="X23" s="80"/>
      <c r="Y23" s="87"/>
      <c r="Z23" s="87"/>
      <c r="AA23" s="152"/>
      <c r="AB23" s="154"/>
      <c r="AC23" s="32"/>
      <c r="AD23" s="102"/>
      <c r="AE23" s="103"/>
      <c r="AF23" s="101"/>
      <c r="AG23" s="103"/>
      <c r="AH23" s="111"/>
      <c r="AI23" s="111"/>
      <c r="AJ23" s="111"/>
      <c r="AK23" s="111"/>
      <c r="AL23" s="85"/>
      <c r="AM23" s="86"/>
    </row>
    <row r="24" spans="1:39" s="82" customFormat="1" ht="25.05" customHeight="1" x14ac:dyDescent="0.3">
      <c r="A24" s="80"/>
      <c r="B24" s="242"/>
      <c r="C24" s="159"/>
      <c r="D24" s="243"/>
      <c r="E24" s="238"/>
      <c r="F24" s="240"/>
      <c r="G24" s="199" t="str">
        <f>IF(B23="","",F23*G23)</f>
        <v/>
      </c>
      <c r="H24" s="200" t="str">
        <f>IF(B23="","",F23*H23)</f>
        <v/>
      </c>
      <c r="I24" s="201" t="str">
        <f>IF(B23="","",F23*I23)</f>
        <v/>
      </c>
      <c r="J24" s="201" t="str">
        <f>IF(B23="","",F23*J23)</f>
        <v/>
      </c>
      <c r="K24" s="202" t="str">
        <f>IF(B23="","",F23*K23)</f>
        <v/>
      </c>
      <c r="L24" s="203" t="str">
        <f>IF(B23="","",F23*L23)</f>
        <v/>
      </c>
      <c r="M24" s="203" t="str">
        <f>IF(B23="","",F23*M23)</f>
        <v/>
      </c>
      <c r="N24" s="204" t="str">
        <f>IF(B23="","",$F$23*N23)</f>
        <v/>
      </c>
      <c r="O24" s="196"/>
      <c r="P24" s="205" t="s">
        <v>87</v>
      </c>
      <c r="Q24" s="210" t="str">
        <f>IF(M12="","",SUM(M12,M14,M16,M18,M20,M22,M24,M26))</f>
        <v/>
      </c>
      <c r="R24" s="197"/>
      <c r="S24" s="241" t="str">
        <f>IF(Q24="","",IF(B37=1,S37,IF(B37=2,S38,S39)))</f>
        <v/>
      </c>
      <c r="T24" s="134"/>
      <c r="U24" s="187"/>
      <c r="V24" s="80"/>
      <c r="W24" s="80"/>
      <c r="X24" s="80"/>
      <c r="Y24" s="87"/>
      <c r="Z24" s="87"/>
      <c r="AA24" s="152"/>
      <c r="AB24" s="32"/>
      <c r="AC24" s="32"/>
      <c r="AD24" s="102" t="str">
        <f>B23</f>
        <v/>
      </c>
      <c r="AE24" s="103" t="e">
        <f>AD24/AD12</f>
        <v>#VALUE!</v>
      </c>
      <c r="AF24" s="101" t="e">
        <f>AD24/AD14</f>
        <v>#VALUE!</v>
      </c>
      <c r="AG24" s="104"/>
      <c r="AH24" s="111"/>
      <c r="AI24" s="111"/>
      <c r="AJ24" s="111"/>
      <c r="AK24" s="111"/>
      <c r="AL24" s="85"/>
      <c r="AM24" s="86"/>
    </row>
    <row r="25" spans="1:39" ht="15" customHeight="1" x14ac:dyDescent="0.5">
      <c r="A25" s="4"/>
      <c r="B25" s="242" t="str">
        <f t="shared" ref="B25" si="12">IF(C25=0,"",C25)</f>
        <v/>
      </c>
      <c r="C25" s="159"/>
      <c r="D25" s="243"/>
      <c r="E25" s="238"/>
      <c r="F25" s="240" t="str">
        <f t="shared" ref="F25" si="13">IF(B25="","",B25/$B$27)</f>
        <v/>
      </c>
      <c r="G25" s="193" t="str">
        <f>IF($B25="","",VLOOKUP($E25,$E$38:$N$88,3))</f>
        <v/>
      </c>
      <c r="H25" s="194" t="str">
        <f>IF($B25="","",VLOOKUP($E25,$E$38:$N$88,4))</f>
        <v/>
      </c>
      <c r="I25" s="194" t="str">
        <f>IF($B25="","",VLOOKUP($E25,$E$38:$N$88,5))</f>
        <v/>
      </c>
      <c r="J25" s="194" t="str">
        <f>IF($B25="","",VLOOKUP($E25,$E$38:$N$88,6))</f>
        <v/>
      </c>
      <c r="K25" s="194" t="str">
        <f>IF($B25="","",VLOOKUP($E25,$E$38:$N$88,7))</f>
        <v/>
      </c>
      <c r="L25" s="194" t="str">
        <f>IF($B25="","",VLOOKUP($E25,$E$38:$N$88,8))</f>
        <v/>
      </c>
      <c r="M25" s="194" t="str">
        <f>IF($B25="","",VLOOKUP($E25,$E$38:$N$88,9))</f>
        <v/>
      </c>
      <c r="N25" s="195" t="str">
        <f>IF($B25="","",VLOOKUP($E25,$E$38:$N$88,10))</f>
        <v/>
      </c>
      <c r="O25" s="196"/>
      <c r="P25" s="205"/>
      <c r="Q25" s="207"/>
      <c r="R25" s="197"/>
      <c r="S25" s="241"/>
      <c r="T25" s="134"/>
      <c r="U25" s="188"/>
      <c r="V25" s="4"/>
      <c r="W25" s="80"/>
      <c r="X25" s="80"/>
      <c r="Y25" s="80"/>
      <c r="Z25" s="80"/>
      <c r="AA25" s="152"/>
      <c r="AB25" s="154"/>
      <c r="AD25" s="102"/>
      <c r="AE25" s="103"/>
      <c r="AF25" s="101"/>
      <c r="AG25" s="103"/>
      <c r="AH25" s="111"/>
      <c r="AI25" s="111"/>
      <c r="AJ25" s="111"/>
      <c r="AK25" s="111"/>
      <c r="AL25" s="85"/>
      <c r="AM25" s="86"/>
    </row>
    <row r="26" spans="1:39" ht="25.05" customHeight="1" thickBot="1" x14ac:dyDescent="0.35">
      <c r="A26" s="4"/>
      <c r="B26" s="242"/>
      <c r="C26" s="159"/>
      <c r="D26" s="243"/>
      <c r="E26" s="238"/>
      <c r="F26" s="240"/>
      <c r="G26" s="213" t="str">
        <f>IF(B25="","",F25*G25)</f>
        <v/>
      </c>
      <c r="H26" s="214" t="str">
        <f>IF(B25="","",F25*H25)</f>
        <v/>
      </c>
      <c r="I26" s="215" t="str">
        <f>IF(B25="","",F25*I25)</f>
        <v/>
      </c>
      <c r="J26" s="215" t="str">
        <f>IF(B25="","",F25*J25)</f>
        <v/>
      </c>
      <c r="K26" s="216" t="str">
        <f>IF(B25="","",F25*K25)</f>
        <v/>
      </c>
      <c r="L26" s="217" t="str">
        <f>IF(B25="","",F25*L25)</f>
        <v/>
      </c>
      <c r="M26" s="217" t="str">
        <f>IF(B25="","",F25*M25)</f>
        <v/>
      </c>
      <c r="N26" s="218" t="str">
        <f>IF(B25="","",$F$25*N25)</f>
        <v/>
      </c>
      <c r="O26" s="196"/>
      <c r="P26" s="205" t="s">
        <v>88</v>
      </c>
      <c r="Q26" s="219" t="str">
        <f>IF(N12="","",SUM(N12,N14,N16,N18,N20,N22,N24,N26))</f>
        <v/>
      </c>
      <c r="R26" s="197"/>
      <c r="S26" s="241"/>
      <c r="T26" s="134"/>
      <c r="U26" s="187"/>
      <c r="V26" s="4"/>
      <c r="W26" s="80"/>
      <c r="X26" s="80"/>
      <c r="Y26" s="80"/>
      <c r="Z26" s="80"/>
      <c r="AA26" s="152"/>
      <c r="AD26" s="102" t="str">
        <f>B25</f>
        <v/>
      </c>
      <c r="AE26" s="103" t="e">
        <f>AD26/AD12</f>
        <v>#VALUE!</v>
      </c>
      <c r="AF26" s="101" t="e">
        <f>AD26/AD14</f>
        <v>#VALUE!</v>
      </c>
      <c r="AG26" s="104"/>
      <c r="AH26" s="111"/>
      <c r="AI26" s="111"/>
      <c r="AJ26" s="111">
        <v>1</v>
      </c>
      <c r="AK26" s="111"/>
      <c r="AL26" s="85"/>
      <c r="AM26" s="86"/>
    </row>
    <row r="27" spans="1:39" ht="19.5" customHeight="1" x14ac:dyDescent="0.55000000000000004">
      <c r="A27" s="4"/>
      <c r="B27" s="160">
        <f>SUM(B11:B26)</f>
        <v>0</v>
      </c>
      <c r="C27" s="160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33"/>
      <c r="Q27" s="133"/>
      <c r="R27" s="129"/>
      <c r="S27" s="133"/>
      <c r="T27" s="134"/>
      <c r="U27" s="80"/>
      <c r="V27" s="80"/>
      <c r="W27" s="80"/>
      <c r="X27" s="80"/>
      <c r="Y27" s="80"/>
      <c r="Z27" s="80"/>
      <c r="AA27" s="155"/>
      <c r="AB27" s="155"/>
      <c r="AD27" s="105"/>
      <c r="AE27" s="101"/>
      <c r="AF27" s="101"/>
      <c r="AG27" s="103"/>
      <c r="AH27" s="111"/>
      <c r="AI27" s="111"/>
      <c r="AJ27" s="111"/>
      <c r="AK27" s="111"/>
      <c r="AL27" s="85"/>
      <c r="AM27" s="86"/>
    </row>
    <row r="28" spans="1:39" s="109" customFormat="1" ht="14.55" customHeight="1" x14ac:dyDescent="0.55000000000000004">
      <c r="A28" s="124"/>
      <c r="B28" s="124"/>
      <c r="C28" s="124"/>
      <c r="D28" s="124"/>
      <c r="E28" s="183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24"/>
      <c r="V28" s="124"/>
      <c r="W28" s="124"/>
      <c r="X28" s="124"/>
      <c r="Y28" s="124"/>
      <c r="Z28" s="124"/>
      <c r="AA28" s="155"/>
      <c r="AB28" s="155"/>
      <c r="AC28" s="124"/>
      <c r="AD28" s="106"/>
      <c r="AE28" s="107"/>
      <c r="AF28" s="107"/>
      <c r="AG28" s="108"/>
      <c r="AH28" s="113"/>
      <c r="AI28" s="113"/>
      <c r="AJ28" s="113"/>
      <c r="AK28" s="113"/>
      <c r="AL28" s="114"/>
      <c r="AM28" s="110"/>
    </row>
    <row r="29" spans="1:39" ht="30" customHeight="1" x14ac:dyDescent="0.5">
      <c r="A29" s="32"/>
      <c r="B29" s="185"/>
      <c r="C29" s="185"/>
      <c r="D29" s="183"/>
      <c r="E29" s="183"/>
      <c r="F29" s="184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186"/>
      <c r="R29" s="186"/>
      <c r="S29" s="186"/>
      <c r="T29" s="186"/>
      <c r="U29" s="32"/>
      <c r="V29" s="32"/>
      <c r="W29" s="32"/>
      <c r="X29" s="32"/>
      <c r="Y29" s="138"/>
      <c r="Z29" s="138"/>
      <c r="AA29" s="156"/>
      <c r="AB29" s="156"/>
      <c r="AD29" s="101"/>
      <c r="AE29" s="101"/>
      <c r="AF29" s="101"/>
      <c r="AG29" s="101"/>
      <c r="AH29" s="85"/>
      <c r="AI29" s="85"/>
      <c r="AJ29" s="85"/>
      <c r="AK29" s="85"/>
      <c r="AL29" s="85"/>
      <c r="AM29" s="86"/>
    </row>
    <row r="30" spans="1:39" ht="14.55" customHeight="1" x14ac:dyDescent="0.5">
      <c r="A30" s="32"/>
      <c r="B30" s="1"/>
      <c r="C30" s="1"/>
      <c r="D30" s="1"/>
      <c r="E30" s="135"/>
      <c r="F30" s="135"/>
      <c r="G30" s="1"/>
      <c r="H30" s="1"/>
      <c r="I30" s="1"/>
      <c r="J30" s="1"/>
      <c r="K30" s="1"/>
      <c r="L30" s="136"/>
      <c r="M30" s="1"/>
      <c r="N30" s="1"/>
      <c r="O30" s="1"/>
      <c r="P30" s="1"/>
      <c r="U30" s="137"/>
      <c r="V30" s="32"/>
      <c r="W30" s="138"/>
      <c r="X30" s="138"/>
      <c r="Y30" s="138"/>
      <c r="Z30" s="138"/>
      <c r="AA30" s="139"/>
      <c r="AB30" s="139"/>
      <c r="AD30" s="140"/>
      <c r="AE30" s="85"/>
      <c r="AF30" s="85"/>
      <c r="AG30" s="85"/>
      <c r="AH30" s="85"/>
      <c r="AI30" s="85"/>
      <c r="AJ30" s="85"/>
      <c r="AK30" s="85"/>
      <c r="AL30" s="85"/>
      <c r="AM30" s="86"/>
    </row>
    <row r="31" spans="1:39" ht="25.05" customHeight="1" x14ac:dyDescent="0.5">
      <c r="A31" s="32"/>
      <c r="B31" s="141"/>
      <c r="C31" s="141"/>
      <c r="D31" s="141"/>
      <c r="E31" s="142"/>
      <c r="F31" s="142"/>
      <c r="G31" s="143"/>
      <c r="H31" s="143"/>
      <c r="I31" s="144"/>
      <c r="J31" s="144"/>
      <c r="K31" s="145"/>
      <c r="L31" s="145"/>
      <c r="M31" s="145"/>
      <c r="N31" s="145"/>
      <c r="O31" s="145"/>
      <c r="P31" s="145"/>
      <c r="U31" s="137"/>
      <c r="V31" s="32"/>
      <c r="W31" s="32"/>
      <c r="X31" s="32"/>
      <c r="Y31" s="138"/>
      <c r="Z31" s="138"/>
      <c r="AA31" s="139"/>
      <c r="AB31" s="139"/>
      <c r="AD31" s="140"/>
      <c r="AE31" s="85"/>
      <c r="AF31" s="85"/>
      <c r="AG31" s="85"/>
      <c r="AH31" s="85"/>
      <c r="AI31" s="85"/>
      <c r="AJ31" s="85"/>
      <c r="AK31" s="85"/>
      <c r="AL31" s="85"/>
    </row>
    <row r="32" spans="1:39" x14ac:dyDescent="0.3">
      <c r="A32" s="3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U32" s="1"/>
      <c r="V32" s="32"/>
      <c r="W32" s="32"/>
      <c r="X32" s="32"/>
      <c r="Y32" s="32"/>
      <c r="Z32" s="32"/>
      <c r="AD32" s="32"/>
    </row>
    <row r="33" spans="1:29" s="100" customFormat="1" x14ac:dyDescent="0.3">
      <c r="A33" s="32"/>
      <c r="Q33" s="1"/>
      <c r="R33" s="1"/>
      <c r="S33" s="1"/>
      <c r="T33" s="1"/>
      <c r="AA33" s="32"/>
      <c r="AB33" s="32"/>
      <c r="AC33" s="32"/>
    </row>
    <row r="34" spans="1:29" s="100" customFormat="1" x14ac:dyDescent="0.3">
      <c r="A34" s="32"/>
      <c r="H34" s="122"/>
      <c r="I34" s="123"/>
      <c r="Q34" s="1"/>
      <c r="R34" s="1"/>
      <c r="S34" s="1"/>
      <c r="T34" s="1"/>
      <c r="AA34" s="32"/>
      <c r="AB34" s="32"/>
      <c r="AC34" s="32"/>
    </row>
    <row r="35" spans="1:29" s="100" customFormat="1" x14ac:dyDescent="0.3">
      <c r="A35" s="32"/>
      <c r="Q35" s="1"/>
      <c r="R35" s="1"/>
      <c r="S35" s="1"/>
      <c r="T35" s="1"/>
      <c r="AA35" s="32"/>
      <c r="AB35" s="32"/>
      <c r="AC35" s="32"/>
    </row>
    <row r="36" spans="1:29" x14ac:dyDescent="0.3">
      <c r="A36" s="5"/>
      <c r="B36" s="5"/>
      <c r="C36" s="5"/>
      <c r="D36" s="5"/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7"/>
      <c r="R36" s="7"/>
      <c r="S36" s="7"/>
      <c r="T36" s="7"/>
      <c r="U36" s="5"/>
      <c r="V36" s="5"/>
      <c r="AB36" s="157">
        <v>1</v>
      </c>
    </row>
    <row r="37" spans="1:29" ht="16.5" hidden="1" customHeight="1" outlineLevel="1" x14ac:dyDescent="0.3">
      <c r="A37" s="5"/>
      <c r="B37" s="5">
        <v>3</v>
      </c>
      <c r="C37" s="5"/>
      <c r="D37" s="5"/>
      <c r="E37" s="33" t="s">
        <v>1</v>
      </c>
      <c r="F37" s="16" t="s">
        <v>21</v>
      </c>
      <c r="G37" s="115" t="s">
        <v>0</v>
      </c>
      <c r="H37" s="115" t="s">
        <v>40</v>
      </c>
      <c r="I37" s="115" t="s">
        <v>22</v>
      </c>
      <c r="J37" s="115" t="s">
        <v>23</v>
      </c>
      <c r="K37" s="115" t="s">
        <v>92</v>
      </c>
      <c r="L37" s="115" t="s">
        <v>93</v>
      </c>
      <c r="M37" s="115" t="s">
        <v>87</v>
      </c>
      <c r="N37" s="115" t="s">
        <v>88</v>
      </c>
      <c r="Q37" s="7"/>
      <c r="R37" s="7"/>
      <c r="S37" s="8" t="str">
        <f>IF(Q24&gt;19,"Les MAT sont excédentaires. Diminuez la valeur protéique.",IF(Q24&lt;17.5,"Les MAT sont insuffisantes. Augmentez la valeur protéique.","La valeur Azotée doit être comprise entre 17,5 % et 18,5 % de MAT."))</f>
        <v>Les MAT sont excédentaires. Diminuez la valeur protéique.</v>
      </c>
      <c r="T37" s="7"/>
      <c r="U37" s="5"/>
      <c r="V37" s="5"/>
      <c r="W37" s="2" t="s">
        <v>110</v>
      </c>
    </row>
    <row r="38" spans="1:29" hidden="1" outlineLevel="1" x14ac:dyDescent="0.3">
      <c r="A38" s="5"/>
      <c r="B38" s="5"/>
      <c r="C38" s="5"/>
      <c r="D38" s="5"/>
      <c r="E38" s="126" t="s">
        <v>95</v>
      </c>
      <c r="F38" s="233">
        <v>0.76</v>
      </c>
      <c r="G38" s="65">
        <v>0.52</v>
      </c>
      <c r="H38" s="65">
        <v>0.5</v>
      </c>
      <c r="I38" s="74">
        <v>75</v>
      </c>
      <c r="J38" s="74">
        <v>75</v>
      </c>
      <c r="K38" s="29">
        <v>0.1</v>
      </c>
      <c r="L38" s="29">
        <v>0.2</v>
      </c>
      <c r="M38" s="235">
        <v>13.68</v>
      </c>
      <c r="N38" s="66">
        <v>2</v>
      </c>
      <c r="O38" s="234"/>
      <c r="P38" s="174"/>
      <c r="Q38" s="8"/>
      <c r="R38" s="8"/>
      <c r="S38" s="8" t="str">
        <f>IF(Q24&gt;17,"Les MAT sont excédentaires. Diminuez la valeur protéique.",IF(Q24&lt;15.5,"Les MAT sont insuffisantes. Augmentez la valeur protéique.","La valeur Azotée doit être comprise entre 15,5 % et 16,5 % de MAT."))</f>
        <v>Les MAT sont excédentaires. Diminuez la valeur protéique.</v>
      </c>
      <c r="T38" s="8"/>
      <c r="U38" s="5"/>
      <c r="V38" s="5"/>
      <c r="W38" s="33" t="s">
        <v>13</v>
      </c>
      <c r="X38" s="189"/>
    </row>
    <row r="39" spans="1:29" hidden="1" outlineLevel="1" x14ac:dyDescent="0.3">
      <c r="A39" s="5"/>
      <c r="B39" s="5"/>
      <c r="C39" s="5"/>
      <c r="D39" s="5"/>
      <c r="E39" s="18" t="s">
        <v>111</v>
      </c>
      <c r="F39" s="230">
        <v>0.89</v>
      </c>
      <c r="G39" s="175">
        <v>0.93</v>
      </c>
      <c r="H39" s="175">
        <v>0.92</v>
      </c>
      <c r="I39" s="18">
        <v>91</v>
      </c>
      <c r="J39" s="18">
        <v>100</v>
      </c>
      <c r="K39" s="176">
        <v>2.5</v>
      </c>
      <c r="L39" s="176">
        <v>4.5</v>
      </c>
      <c r="M39" s="177">
        <v>13.35</v>
      </c>
      <c r="N39" s="18">
        <v>8.6999999999999993</v>
      </c>
      <c r="O39" s="234"/>
      <c r="P39" s="1"/>
      <c r="Q39" s="8"/>
      <c r="R39" s="8"/>
      <c r="S39" s="8" t="str">
        <f>IF(Q24&gt;18,"Les MAT sont excédentaires. Diminuez la valeur protéique.",IF(Q24&lt;16.5,"Les MAT sont insuffisantes. Augmentez la valeur protéique.","La valeur Azotée doit être comprise entre 16,5 % et 17,5 % de MAT."))</f>
        <v>Les MAT sont excédentaires. Diminuez la valeur protéique.</v>
      </c>
      <c r="T39" s="8"/>
      <c r="U39" s="5"/>
      <c r="V39" s="5"/>
      <c r="W39" s="33" t="s">
        <v>8</v>
      </c>
      <c r="X39" s="189"/>
    </row>
    <row r="40" spans="1:29" hidden="1" outlineLevel="1" x14ac:dyDescent="0.3">
      <c r="A40" s="5"/>
      <c r="B40" s="5" t="s">
        <v>2</v>
      </c>
      <c r="C40" s="5"/>
      <c r="D40" s="5"/>
      <c r="E40" s="17" t="s">
        <v>13</v>
      </c>
      <c r="F40" s="231">
        <v>0.88</v>
      </c>
      <c r="G40" s="13">
        <v>0.77</v>
      </c>
      <c r="H40" s="13">
        <v>0.71</v>
      </c>
      <c r="I40" s="17">
        <v>61</v>
      </c>
      <c r="J40" s="17">
        <v>61</v>
      </c>
      <c r="K40" s="14">
        <v>2.7</v>
      </c>
      <c r="L40" s="14">
        <v>0.7</v>
      </c>
      <c r="M40" s="177">
        <v>9.7679999999999989</v>
      </c>
      <c r="N40" s="18">
        <v>13.8</v>
      </c>
      <c r="O40" s="234"/>
      <c r="P40" s="1"/>
      <c r="Q40" s="9"/>
      <c r="R40" s="9"/>
      <c r="S40" s="9"/>
      <c r="T40" s="9"/>
      <c r="U40" s="5"/>
      <c r="V40" s="5"/>
      <c r="W40" s="33" t="s">
        <v>19</v>
      </c>
      <c r="X40" s="189"/>
    </row>
    <row r="41" spans="1:29" hidden="1" outlineLevel="1" x14ac:dyDescent="0.3">
      <c r="A41" s="5"/>
      <c r="B41" s="5" t="s">
        <v>12</v>
      </c>
      <c r="C41" s="5"/>
      <c r="D41" s="5"/>
      <c r="E41" s="33" t="s">
        <v>51</v>
      </c>
      <c r="F41" s="18"/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177">
        <v>0</v>
      </c>
      <c r="N41" s="18">
        <v>0</v>
      </c>
      <c r="O41" s="1"/>
      <c r="P41" s="1"/>
      <c r="Q41" s="8"/>
      <c r="R41" s="8"/>
      <c r="S41" s="8"/>
      <c r="T41" s="8"/>
      <c r="U41" s="5"/>
      <c r="V41" s="5"/>
      <c r="W41" s="33" t="s">
        <v>10</v>
      </c>
      <c r="X41" s="189"/>
    </row>
    <row r="42" spans="1:29" hidden="1" outlineLevel="1" x14ac:dyDescent="0.3">
      <c r="A42" s="5"/>
      <c r="B42" s="5" t="s">
        <v>77</v>
      </c>
      <c r="C42" s="5"/>
      <c r="D42" s="5"/>
      <c r="E42" s="33" t="s">
        <v>8</v>
      </c>
      <c r="F42" s="231">
        <v>0.87</v>
      </c>
      <c r="G42" s="13">
        <v>1.02</v>
      </c>
      <c r="H42" s="13">
        <v>1.02</v>
      </c>
      <c r="I42" s="33">
        <v>70</v>
      </c>
      <c r="J42" s="33">
        <v>89</v>
      </c>
      <c r="K42" s="14">
        <v>2.6</v>
      </c>
      <c r="L42" s="14">
        <v>0.4</v>
      </c>
      <c r="M42" s="177">
        <v>10.526999999999999</v>
      </c>
      <c r="N42" s="18">
        <v>2.6</v>
      </c>
      <c r="O42" s="234"/>
      <c r="P42" s="1"/>
      <c r="Q42" s="8"/>
      <c r="R42" s="8"/>
      <c r="S42" s="8" t="str">
        <f>IF(Q16&lt;110,"Votre aliment manque de PDI. Vous devez apporter plus de protéines.",IF(Q16&gt;120,"Les PDI sont excédentaires. Vous devez réduire les protéines.","La valeur protéique doit être comprise entre 110 et 120 g de PDI"))</f>
        <v>Les PDI sont excédentaires. Vous devez réduire les protéines.</v>
      </c>
      <c r="T42" s="8"/>
      <c r="U42" s="5"/>
      <c r="V42" s="5"/>
      <c r="W42" s="33" t="s">
        <v>20</v>
      </c>
      <c r="X42" s="189"/>
    </row>
    <row r="43" spans="1:29" hidden="1" outlineLevel="1" x14ac:dyDescent="0.3">
      <c r="A43" s="5"/>
      <c r="B43" s="5" t="s">
        <v>17</v>
      </c>
      <c r="C43" s="5"/>
      <c r="D43" s="5"/>
      <c r="E43" s="24" t="s">
        <v>45</v>
      </c>
      <c r="F43" s="18"/>
      <c r="G43" s="25">
        <v>0</v>
      </c>
      <c r="H43" s="25">
        <v>0</v>
      </c>
      <c r="I43" s="25">
        <v>0</v>
      </c>
      <c r="J43" s="25">
        <v>0</v>
      </c>
      <c r="K43" s="24">
        <v>0</v>
      </c>
      <c r="L43" s="24">
        <v>150</v>
      </c>
      <c r="M43" s="237">
        <v>0</v>
      </c>
      <c r="N43" s="172">
        <v>0</v>
      </c>
      <c r="O43" s="1"/>
      <c r="P43" s="1"/>
      <c r="Q43" s="8"/>
      <c r="R43" s="8"/>
      <c r="S43" s="8" t="str">
        <f>IF(Q16&lt;90,"Votre aliment manque de PDI. Vous devez apporter plus de protéines.",IF(Q16&gt;110,"Les PDI sont excédentaires. Vous devez réduire les protéines.","La valeur protéique doit être comprise entre 90 et 110 g de PDI"))</f>
        <v>Les PDI sont excédentaires. Vous devez réduire les protéines.</v>
      </c>
      <c r="T43" s="8"/>
      <c r="U43" s="5"/>
      <c r="V43" s="5"/>
      <c r="W43" s="33" t="s">
        <v>18</v>
      </c>
      <c r="X43" s="189"/>
    </row>
    <row r="44" spans="1:29" ht="14.55" hidden="1" customHeight="1" outlineLevel="1" x14ac:dyDescent="0.3">
      <c r="A44" s="5"/>
      <c r="B44" s="5" t="s">
        <v>78</v>
      </c>
      <c r="C44" s="5"/>
      <c r="D44" s="5"/>
      <c r="E44" s="20" t="s">
        <v>86</v>
      </c>
      <c r="F44" s="178"/>
      <c r="G44" s="23">
        <v>0</v>
      </c>
      <c r="H44" s="23">
        <v>0</v>
      </c>
      <c r="I44" s="23">
        <v>0</v>
      </c>
      <c r="J44" s="23">
        <v>0</v>
      </c>
      <c r="K44" s="33">
        <v>0</v>
      </c>
      <c r="L44" s="33">
        <v>108</v>
      </c>
      <c r="M44" s="237">
        <v>0</v>
      </c>
      <c r="N44" s="18">
        <v>0</v>
      </c>
      <c r="O44" s="1"/>
      <c r="P44" s="1"/>
      <c r="Q44" s="8"/>
      <c r="R44" s="8"/>
      <c r="S44" s="8" t="str">
        <f>IF(Q16&lt;100,"Votre aliment manque de PDI. Vous devez apporter plus de protéines.",IF(Q16&gt;110,"Les PDI sont excédentaires. Vous devez réduire les protéines.","La valeur protéique doit être comprise entre 100 et 110 g de PDI"))</f>
        <v>Les PDI sont excédentaires. Vous devez réduire les protéines.</v>
      </c>
      <c r="T44" s="8"/>
      <c r="U44" s="5"/>
      <c r="V44" s="5"/>
      <c r="W44" s="33" t="s">
        <v>34</v>
      </c>
      <c r="X44" s="189"/>
    </row>
    <row r="45" spans="1:29" hidden="1" outlineLevel="1" x14ac:dyDescent="0.3">
      <c r="A45" s="5"/>
      <c r="B45" s="5" t="s">
        <v>96</v>
      </c>
      <c r="C45" s="5"/>
      <c r="D45" s="5"/>
      <c r="E45" s="26" t="s">
        <v>53</v>
      </c>
      <c r="F45" s="16"/>
      <c r="G45" s="27">
        <v>0</v>
      </c>
      <c r="H45" s="27">
        <v>0</v>
      </c>
      <c r="I45" s="27">
        <v>0</v>
      </c>
      <c r="J45" s="27">
        <v>0</v>
      </c>
      <c r="K45" s="26">
        <v>65</v>
      </c>
      <c r="L45" s="26">
        <v>80</v>
      </c>
      <c r="M45" s="237">
        <v>0</v>
      </c>
      <c r="N45" s="173">
        <v>0</v>
      </c>
      <c r="O45" s="1"/>
      <c r="P45" s="1"/>
      <c r="Q45" s="8"/>
      <c r="R45" s="8"/>
      <c r="S45" s="8"/>
      <c r="T45" s="8"/>
      <c r="U45" s="5"/>
      <c r="V45" s="5"/>
      <c r="W45" s="33" t="s">
        <v>15</v>
      </c>
      <c r="X45" s="189"/>
    </row>
    <row r="46" spans="1:29" hidden="1" outlineLevel="1" x14ac:dyDescent="0.3">
      <c r="A46" s="5"/>
      <c r="B46" s="5"/>
      <c r="C46" s="5"/>
      <c r="D46" s="5"/>
      <c r="E46" s="20" t="s">
        <v>54</v>
      </c>
      <c r="F46" s="16"/>
      <c r="G46" s="23">
        <v>0</v>
      </c>
      <c r="H46" s="23">
        <v>0</v>
      </c>
      <c r="I46" s="23">
        <v>0</v>
      </c>
      <c r="J46" s="23">
        <v>0</v>
      </c>
      <c r="K46" s="33">
        <v>65</v>
      </c>
      <c r="L46" s="33">
        <v>24</v>
      </c>
      <c r="M46" s="237">
        <v>0</v>
      </c>
      <c r="N46" s="18">
        <v>0</v>
      </c>
      <c r="O46" s="1"/>
      <c r="P46" s="1"/>
      <c r="Q46" s="8"/>
      <c r="R46" s="8"/>
      <c r="S46" s="8"/>
      <c r="T46" s="8"/>
      <c r="U46" s="5"/>
      <c r="V46" s="5"/>
    </row>
    <row r="47" spans="1:29" hidden="1" outlineLevel="1" x14ac:dyDescent="0.3">
      <c r="A47" s="5"/>
      <c r="B47" s="5"/>
      <c r="C47" s="5"/>
      <c r="D47" s="5"/>
      <c r="E47" s="33" t="s">
        <v>55</v>
      </c>
      <c r="F47" s="16"/>
      <c r="G47" s="23">
        <v>0</v>
      </c>
      <c r="H47" s="23">
        <v>0</v>
      </c>
      <c r="I47" s="23">
        <v>0</v>
      </c>
      <c r="J47" s="23">
        <v>0</v>
      </c>
      <c r="K47" s="33">
        <v>78</v>
      </c>
      <c r="L47" s="33">
        <v>48</v>
      </c>
      <c r="M47" s="237">
        <v>0</v>
      </c>
      <c r="N47" s="18">
        <v>0</v>
      </c>
      <c r="O47" s="1"/>
      <c r="P47" s="1"/>
      <c r="Q47" s="8"/>
      <c r="R47" s="8"/>
      <c r="S47" s="8" t="str">
        <f>IF(Q14&lt;0.8,"Votre aliment manque d'UF. Vous devez apporter un aliment plus énergétique.","La valeur énergétique doit être comprise entre 0,80 et 1,00 UF")</f>
        <v>La valeur énergétique doit être comprise entre 0,80 et 1,00 UF</v>
      </c>
      <c r="T47" s="8"/>
      <c r="U47" s="5"/>
      <c r="V47" s="5"/>
      <c r="W47" s="18" t="s">
        <v>69</v>
      </c>
      <c r="X47" s="1"/>
    </row>
    <row r="48" spans="1:29" hidden="1" outlineLevel="1" x14ac:dyDescent="0.3">
      <c r="A48" s="5"/>
      <c r="B48" s="5"/>
      <c r="C48" s="5"/>
      <c r="D48" s="5"/>
      <c r="E48" s="33" t="s">
        <v>55</v>
      </c>
      <c r="F48" s="16"/>
      <c r="G48" s="23">
        <v>0</v>
      </c>
      <c r="H48" s="23">
        <v>0</v>
      </c>
      <c r="I48" s="23">
        <v>0</v>
      </c>
      <c r="J48" s="23">
        <v>0</v>
      </c>
      <c r="K48" s="33">
        <v>78</v>
      </c>
      <c r="L48" s="33">
        <v>48</v>
      </c>
      <c r="M48" s="237">
        <v>0</v>
      </c>
      <c r="N48" s="18">
        <v>0</v>
      </c>
      <c r="O48" s="1"/>
      <c r="P48" s="1"/>
      <c r="Q48" s="8"/>
      <c r="R48" s="8"/>
      <c r="S48" s="8" t="str">
        <f>IF(Q14&lt;0.9,"Votre aliment manque d'UF. Vous devez apporter un aliment plus énergétique.","La valeur énergétique doit être comprise entre 0,90 et 1,05 UF")</f>
        <v>La valeur énergétique doit être comprise entre 0,90 et 1,05 UF</v>
      </c>
      <c r="T48" s="8"/>
      <c r="U48" s="5"/>
      <c r="V48" s="5"/>
      <c r="W48" s="18" t="s">
        <v>70</v>
      </c>
      <c r="X48" s="1"/>
    </row>
    <row r="49" spans="1:29" hidden="1" outlineLevel="1" x14ac:dyDescent="0.3">
      <c r="A49" s="5"/>
      <c r="B49" s="5"/>
      <c r="C49" s="5"/>
      <c r="D49" s="5"/>
      <c r="E49" s="29" t="s">
        <v>84</v>
      </c>
      <c r="F49" s="19"/>
      <c r="G49" s="23">
        <v>0</v>
      </c>
      <c r="H49" s="23">
        <v>0</v>
      </c>
      <c r="I49" s="23">
        <v>0</v>
      </c>
      <c r="J49" s="23">
        <v>0</v>
      </c>
      <c r="K49" s="23">
        <v>13</v>
      </c>
      <c r="L49" s="23">
        <v>112</v>
      </c>
      <c r="M49" s="237">
        <v>0</v>
      </c>
      <c r="N49" s="18">
        <v>0</v>
      </c>
      <c r="O49" s="1"/>
      <c r="P49" s="1"/>
      <c r="Q49" s="8"/>
      <c r="R49" s="8"/>
      <c r="S49" s="8"/>
      <c r="T49" s="8"/>
      <c r="U49" s="5"/>
      <c r="V49" s="5"/>
      <c r="W49" s="18" t="s">
        <v>73</v>
      </c>
      <c r="X49" s="1"/>
    </row>
    <row r="50" spans="1:29" hidden="1" outlineLevel="1" x14ac:dyDescent="0.3">
      <c r="A50" s="5"/>
      <c r="B50" s="5"/>
      <c r="C50" s="5"/>
      <c r="D50" s="5"/>
      <c r="E50" s="29" t="s">
        <v>85</v>
      </c>
      <c r="F50" s="19"/>
      <c r="G50" s="23">
        <v>0</v>
      </c>
      <c r="H50" s="23">
        <v>0</v>
      </c>
      <c r="I50" s="23">
        <v>0</v>
      </c>
      <c r="J50" s="23">
        <v>0</v>
      </c>
      <c r="K50" s="23">
        <v>20</v>
      </c>
      <c r="L50" s="23">
        <v>108</v>
      </c>
      <c r="M50" s="237">
        <v>0</v>
      </c>
      <c r="N50" s="18">
        <v>0</v>
      </c>
      <c r="O50" s="1"/>
      <c r="P50" s="1"/>
      <c r="Q50" s="8"/>
      <c r="R50" s="8"/>
      <c r="S50" s="8"/>
      <c r="T50" s="8"/>
      <c r="U50" s="5"/>
      <c r="V50" s="5"/>
      <c r="W50" s="18" t="s">
        <v>71</v>
      </c>
      <c r="X50" s="1"/>
    </row>
    <row r="51" spans="1:29" hidden="1" outlineLevel="1" x14ac:dyDescent="0.3">
      <c r="A51" s="5"/>
      <c r="B51" s="5"/>
      <c r="C51" s="5"/>
      <c r="D51" s="5"/>
      <c r="E51" s="21" t="s">
        <v>56</v>
      </c>
      <c r="F51" s="33"/>
      <c r="G51" s="23">
        <v>0</v>
      </c>
      <c r="H51" s="23">
        <v>0</v>
      </c>
      <c r="I51" s="23">
        <v>0</v>
      </c>
      <c r="J51" s="23">
        <v>0</v>
      </c>
      <c r="K51" s="33">
        <v>26</v>
      </c>
      <c r="L51" s="33">
        <v>84</v>
      </c>
      <c r="M51" s="237">
        <v>0</v>
      </c>
      <c r="N51" s="18">
        <v>0</v>
      </c>
      <c r="O51" s="1"/>
      <c r="P51" s="1"/>
      <c r="Q51" s="8"/>
      <c r="R51" s="8"/>
      <c r="S51" s="8"/>
      <c r="T51" s="8"/>
      <c r="U51" s="5"/>
      <c r="V51" s="5"/>
      <c r="W51" s="18" t="s">
        <v>74</v>
      </c>
      <c r="X51" s="1"/>
    </row>
    <row r="52" spans="1:29" hidden="1" outlineLevel="1" x14ac:dyDescent="0.3">
      <c r="A52" s="5"/>
      <c r="B52" s="5"/>
      <c r="C52" s="5"/>
      <c r="D52" s="5"/>
      <c r="E52" s="22" t="s">
        <v>57</v>
      </c>
      <c r="F52" s="17"/>
      <c r="G52" s="23">
        <v>0</v>
      </c>
      <c r="H52" s="23">
        <v>0</v>
      </c>
      <c r="I52" s="23">
        <v>0</v>
      </c>
      <c r="J52" s="23">
        <v>0</v>
      </c>
      <c r="K52" s="17">
        <v>32</v>
      </c>
      <c r="L52" s="17">
        <v>80</v>
      </c>
      <c r="M52" s="237">
        <v>0</v>
      </c>
      <c r="N52" s="18">
        <v>0</v>
      </c>
      <c r="O52" s="1"/>
      <c r="P52" s="1"/>
      <c r="Q52" s="8"/>
      <c r="R52" s="8"/>
      <c r="S52" s="8"/>
      <c r="T52" s="8"/>
      <c r="U52" s="5"/>
      <c r="V52" s="5"/>
      <c r="W52" s="18" t="s">
        <v>72</v>
      </c>
      <c r="X52" s="1"/>
    </row>
    <row r="53" spans="1:29" hidden="1" outlineLevel="1" x14ac:dyDescent="0.3">
      <c r="A53" s="5"/>
      <c r="B53" s="5"/>
      <c r="C53" s="5"/>
      <c r="D53" s="5"/>
      <c r="E53" s="22" t="s">
        <v>58</v>
      </c>
      <c r="F53" s="17"/>
      <c r="G53" s="23">
        <v>0</v>
      </c>
      <c r="H53" s="23">
        <v>0</v>
      </c>
      <c r="I53" s="23">
        <v>0</v>
      </c>
      <c r="J53" s="23">
        <v>0</v>
      </c>
      <c r="K53" s="17">
        <v>32</v>
      </c>
      <c r="L53" s="17">
        <v>100</v>
      </c>
      <c r="M53" s="237">
        <v>0</v>
      </c>
      <c r="N53" s="18">
        <v>0</v>
      </c>
      <c r="O53" s="1"/>
      <c r="P53" s="1"/>
      <c r="Q53" s="8"/>
      <c r="R53" s="8"/>
      <c r="S53" s="8"/>
      <c r="T53" s="8"/>
      <c r="U53" s="5"/>
      <c r="V53" s="5"/>
    </row>
    <row r="54" spans="1:29" hidden="1" outlineLevel="1" x14ac:dyDescent="0.3">
      <c r="A54" s="5"/>
      <c r="B54" s="5"/>
      <c r="C54" s="5"/>
      <c r="D54" s="5"/>
      <c r="E54" s="20" t="s">
        <v>59</v>
      </c>
      <c r="F54" s="17"/>
      <c r="G54" s="23">
        <v>0</v>
      </c>
      <c r="H54" s="23">
        <v>0</v>
      </c>
      <c r="I54" s="23">
        <v>0</v>
      </c>
      <c r="J54" s="23">
        <v>0</v>
      </c>
      <c r="K54" s="17">
        <v>39</v>
      </c>
      <c r="L54" s="17">
        <v>24</v>
      </c>
      <c r="M54" s="237">
        <v>0</v>
      </c>
      <c r="N54" s="18">
        <v>0</v>
      </c>
      <c r="O54" s="1"/>
      <c r="P54" s="1"/>
      <c r="Q54" s="10"/>
      <c r="R54" s="10"/>
      <c r="S54" s="10"/>
      <c r="T54" s="10"/>
      <c r="U54" s="5"/>
      <c r="V54" s="5"/>
      <c r="W54" s="33" t="s">
        <v>14</v>
      </c>
      <c r="X54" s="189"/>
    </row>
    <row r="55" spans="1:29" hidden="1" outlineLevel="1" x14ac:dyDescent="0.3">
      <c r="A55" s="5"/>
      <c r="B55" s="5"/>
      <c r="C55" s="5"/>
      <c r="D55" s="5"/>
      <c r="E55" s="33" t="s">
        <v>60</v>
      </c>
      <c r="F55" s="17"/>
      <c r="G55" s="23">
        <v>0</v>
      </c>
      <c r="H55" s="23">
        <v>0</v>
      </c>
      <c r="I55" s="23">
        <v>0</v>
      </c>
      <c r="J55" s="23">
        <v>0</v>
      </c>
      <c r="K55" s="17">
        <v>15</v>
      </c>
      <c r="L55" s="17">
        <v>84</v>
      </c>
      <c r="M55" s="237">
        <v>0</v>
      </c>
      <c r="N55" s="18">
        <v>0</v>
      </c>
      <c r="O55" s="1"/>
      <c r="P55" s="1"/>
      <c r="Q55" s="8"/>
      <c r="R55" s="8"/>
      <c r="S55" s="8"/>
      <c r="T55" s="8"/>
      <c r="U55" s="5"/>
      <c r="V55" s="5"/>
      <c r="W55" s="33" t="s">
        <v>79</v>
      </c>
      <c r="X55" s="189"/>
    </row>
    <row r="56" spans="1:29" hidden="1" outlineLevel="1" x14ac:dyDescent="0.3">
      <c r="A56" s="5"/>
      <c r="B56" s="5"/>
      <c r="C56" s="5"/>
      <c r="D56" s="5"/>
      <c r="E56" s="33" t="s">
        <v>61</v>
      </c>
      <c r="F56" s="17"/>
      <c r="G56" s="23">
        <v>0</v>
      </c>
      <c r="H56" s="23">
        <v>0</v>
      </c>
      <c r="I56" s="23">
        <v>0</v>
      </c>
      <c r="J56" s="23">
        <v>0</v>
      </c>
      <c r="K56" s="33">
        <v>52</v>
      </c>
      <c r="L56" s="33">
        <v>48</v>
      </c>
      <c r="M56" s="237">
        <v>0</v>
      </c>
      <c r="N56" s="18">
        <v>0</v>
      </c>
      <c r="O56" s="1"/>
      <c r="P56" s="1"/>
      <c r="Q56" s="8"/>
      <c r="R56" s="8"/>
      <c r="S56" s="8"/>
      <c r="T56" s="8"/>
      <c r="U56" s="5"/>
      <c r="V56" s="5"/>
      <c r="W56" s="33" t="s">
        <v>82</v>
      </c>
      <c r="X56" s="189"/>
    </row>
    <row r="57" spans="1:29" hidden="1" outlineLevel="1" x14ac:dyDescent="0.3">
      <c r="A57" s="5"/>
      <c r="B57" s="5"/>
      <c r="C57" s="5"/>
      <c r="D57" s="5"/>
      <c r="E57" s="20" t="s">
        <v>62</v>
      </c>
      <c r="F57" s="17"/>
      <c r="G57" s="23">
        <v>0</v>
      </c>
      <c r="H57" s="23">
        <v>0</v>
      </c>
      <c r="I57" s="23">
        <v>0</v>
      </c>
      <c r="J57" s="23">
        <v>0</v>
      </c>
      <c r="K57" s="33">
        <v>52</v>
      </c>
      <c r="L57" s="33">
        <v>64</v>
      </c>
      <c r="M57" s="237">
        <v>0</v>
      </c>
      <c r="N57" s="18">
        <v>0</v>
      </c>
      <c r="O57" s="1"/>
      <c r="P57" s="1"/>
      <c r="Q57" s="8"/>
      <c r="R57" s="8"/>
      <c r="S57" s="8"/>
      <c r="T57" s="8"/>
      <c r="U57" s="5"/>
      <c r="V57" s="5"/>
      <c r="W57" s="33" t="s">
        <v>81</v>
      </c>
      <c r="X57" s="189"/>
    </row>
    <row r="58" spans="1:29" hidden="1" outlineLevel="1" x14ac:dyDescent="0.3">
      <c r="A58" s="5"/>
      <c r="B58" s="5"/>
      <c r="C58" s="5"/>
      <c r="D58" s="5"/>
      <c r="E58" s="20" t="s">
        <v>63</v>
      </c>
      <c r="F58" s="33"/>
      <c r="G58" s="23">
        <v>0</v>
      </c>
      <c r="H58" s="169">
        <v>0</v>
      </c>
      <c r="I58" s="23">
        <v>0</v>
      </c>
      <c r="J58" s="23">
        <v>0</v>
      </c>
      <c r="K58" s="33">
        <v>52</v>
      </c>
      <c r="L58" s="33">
        <v>96</v>
      </c>
      <c r="M58" s="237">
        <v>0</v>
      </c>
      <c r="N58" s="92">
        <v>0</v>
      </c>
      <c r="O58" s="1"/>
      <c r="P58" s="1"/>
      <c r="Q58" s="8"/>
      <c r="R58" s="8"/>
      <c r="S58" s="8"/>
      <c r="T58" s="8"/>
      <c r="U58" s="5"/>
      <c r="V58" s="5"/>
      <c r="W58" s="33" t="s">
        <v>80</v>
      </c>
      <c r="X58" s="189"/>
    </row>
    <row r="59" spans="1:29" hidden="1" outlineLevel="1" x14ac:dyDescent="0.3">
      <c r="A59" s="5"/>
      <c r="B59" s="5"/>
      <c r="C59" s="5"/>
      <c r="D59" s="5"/>
      <c r="E59" s="33" t="s">
        <v>64</v>
      </c>
      <c r="F59" s="33"/>
      <c r="G59" s="23">
        <v>0</v>
      </c>
      <c r="H59" s="23">
        <v>0</v>
      </c>
      <c r="I59" s="23">
        <v>0</v>
      </c>
      <c r="J59" s="23">
        <v>0</v>
      </c>
      <c r="K59" s="33">
        <v>58</v>
      </c>
      <c r="L59" s="33">
        <v>56</v>
      </c>
      <c r="M59" s="237">
        <v>0</v>
      </c>
      <c r="N59" s="18">
        <v>0</v>
      </c>
      <c r="O59" s="1"/>
      <c r="P59" s="1"/>
      <c r="Q59" s="8"/>
      <c r="R59" s="8"/>
      <c r="S59" s="8"/>
      <c r="T59" s="8"/>
      <c r="U59" s="5"/>
      <c r="V59" s="5"/>
      <c r="W59" s="33" t="s">
        <v>83</v>
      </c>
      <c r="X59" s="189"/>
    </row>
    <row r="60" spans="1:29" hidden="1" outlineLevel="1" x14ac:dyDescent="0.3">
      <c r="A60" s="5"/>
      <c r="B60" s="5"/>
      <c r="C60" s="5"/>
      <c r="D60" s="5"/>
      <c r="E60" s="170" t="s">
        <v>97</v>
      </c>
      <c r="F60" s="231">
        <v>0.89</v>
      </c>
      <c r="G60" s="175">
        <v>0.82</v>
      </c>
      <c r="H60" s="18">
        <v>0.78</v>
      </c>
      <c r="I60" s="18">
        <v>190</v>
      </c>
      <c r="J60" s="18">
        <v>145</v>
      </c>
      <c r="K60" s="18">
        <v>4.5</v>
      </c>
      <c r="L60" s="176">
        <v>12</v>
      </c>
      <c r="M60" s="236">
        <v>27.59</v>
      </c>
      <c r="N60" s="176">
        <v>10.199999999999999</v>
      </c>
      <c r="O60" s="234"/>
      <c r="P60" s="1"/>
      <c r="Q60" s="8"/>
      <c r="R60" s="8"/>
      <c r="S60" s="8"/>
      <c r="T60" s="8"/>
      <c r="U60" s="5"/>
      <c r="V60" s="5"/>
      <c r="W60" s="33" t="s">
        <v>11</v>
      </c>
      <c r="X60" s="189"/>
    </row>
    <row r="61" spans="1:29" hidden="1" outlineLevel="1" x14ac:dyDescent="0.3">
      <c r="A61" s="5"/>
      <c r="B61" s="5"/>
      <c r="C61" s="5"/>
      <c r="D61" s="5"/>
      <c r="E61" s="126" t="s">
        <v>99</v>
      </c>
      <c r="F61" s="231">
        <v>0.89</v>
      </c>
      <c r="G61" s="175">
        <v>0.93</v>
      </c>
      <c r="H61" s="175">
        <v>0.92</v>
      </c>
      <c r="I61" s="18">
        <v>115</v>
      </c>
      <c r="J61" s="18">
        <v>110</v>
      </c>
      <c r="K61" s="176">
        <v>2.7</v>
      </c>
      <c r="L61" s="176">
        <v>4.8</v>
      </c>
      <c r="M61" s="177">
        <v>16.02</v>
      </c>
      <c r="N61" s="18">
        <v>8.5</v>
      </c>
      <c r="O61" s="234"/>
      <c r="P61" s="1"/>
      <c r="Q61" s="10"/>
      <c r="R61" s="10"/>
      <c r="S61" s="10"/>
      <c r="T61" s="10"/>
      <c r="U61" s="5"/>
      <c r="V61" s="5"/>
      <c r="W61" s="33" t="s">
        <v>9</v>
      </c>
      <c r="X61" s="189"/>
    </row>
    <row r="62" spans="1:29" hidden="1" outlineLevel="1" x14ac:dyDescent="0.3">
      <c r="A62" s="5"/>
      <c r="B62" s="5"/>
      <c r="C62" s="5"/>
      <c r="D62" s="5"/>
      <c r="E62" s="171" t="s">
        <v>100</v>
      </c>
      <c r="F62" s="231">
        <v>0.89</v>
      </c>
      <c r="G62" s="18">
        <v>0.93</v>
      </c>
      <c r="H62" s="18">
        <v>0.92</v>
      </c>
      <c r="I62" s="18">
        <v>100</v>
      </c>
      <c r="J62" s="18">
        <v>105</v>
      </c>
      <c r="K62" s="127">
        <v>2.5</v>
      </c>
      <c r="L62" s="127">
        <v>4.5</v>
      </c>
      <c r="M62" s="236">
        <v>14.685</v>
      </c>
      <c r="N62" s="18">
        <v>9.8000000000000007</v>
      </c>
      <c r="O62" s="234"/>
      <c r="P62" s="1"/>
      <c r="Q62" s="7"/>
      <c r="R62" s="7"/>
      <c r="S62" s="7"/>
      <c r="T62" s="7"/>
      <c r="U62" s="5"/>
      <c r="V62" s="5"/>
      <c r="W62" s="33" t="s">
        <v>16</v>
      </c>
      <c r="X62" s="189"/>
    </row>
    <row r="63" spans="1:29" hidden="1" outlineLevel="1" x14ac:dyDescent="0.3">
      <c r="A63" s="5"/>
      <c r="B63" s="5"/>
      <c r="C63" s="5"/>
      <c r="D63" s="5"/>
      <c r="E63" s="33" t="s">
        <v>75</v>
      </c>
      <c r="F63" s="230">
        <v>0.9</v>
      </c>
      <c r="G63" s="13">
        <v>0.76</v>
      </c>
      <c r="H63" s="29">
        <v>0.68</v>
      </c>
      <c r="I63" s="33">
        <v>178</v>
      </c>
      <c r="J63" s="33">
        <v>157</v>
      </c>
      <c r="K63" s="14">
        <v>4.9000000000000004</v>
      </c>
      <c r="L63" s="14">
        <v>1.3</v>
      </c>
      <c r="M63" s="177">
        <v>27.900000000000002</v>
      </c>
      <c r="N63" s="18">
        <v>6</v>
      </c>
      <c r="O63" s="234"/>
      <c r="P63" s="1"/>
      <c r="Q63" s="8"/>
      <c r="R63" s="8"/>
      <c r="S63" s="8"/>
      <c r="T63" s="8"/>
      <c r="U63" s="5"/>
      <c r="V63" s="5"/>
    </row>
    <row r="64" spans="1:29" s="100" customFormat="1" hidden="1" outlineLevel="1" x14ac:dyDescent="0.3">
      <c r="A64" s="5"/>
      <c r="B64" s="5"/>
      <c r="C64" s="5"/>
      <c r="D64" s="5"/>
      <c r="E64" s="29" t="s">
        <v>76</v>
      </c>
      <c r="F64" s="232">
        <v>0.92</v>
      </c>
      <c r="G64" s="23">
        <v>0.75</v>
      </c>
      <c r="H64" s="13">
        <v>0.67</v>
      </c>
      <c r="I64" s="23">
        <v>180</v>
      </c>
      <c r="J64" s="23">
        <v>160</v>
      </c>
      <c r="K64" s="88">
        <v>5</v>
      </c>
      <c r="L64" s="88">
        <v>1</v>
      </c>
      <c r="M64" s="177">
        <v>29.072000000000003</v>
      </c>
      <c r="N64" s="18">
        <v>6.1</v>
      </c>
      <c r="O64" s="234"/>
      <c r="P64" s="1"/>
      <c r="Q64" s="8"/>
      <c r="R64" s="8"/>
      <c r="S64" s="8"/>
      <c r="T64" s="8"/>
      <c r="U64" s="5"/>
      <c r="V64" s="5"/>
      <c r="AA64" s="32"/>
      <c r="AB64" s="32"/>
      <c r="AC64" s="32"/>
    </row>
    <row r="65" spans="1:24" hidden="1" outlineLevel="1" x14ac:dyDescent="0.3">
      <c r="A65" s="5"/>
      <c r="B65" s="5"/>
      <c r="C65" s="5"/>
      <c r="D65" s="5"/>
      <c r="E65" s="18" t="s">
        <v>110</v>
      </c>
      <c r="F65" s="230">
        <v>0.87</v>
      </c>
      <c r="G65" s="175">
        <v>0.85</v>
      </c>
      <c r="H65" s="175">
        <v>0.82</v>
      </c>
      <c r="I65" s="18">
        <v>66</v>
      </c>
      <c r="J65" s="18">
        <v>82</v>
      </c>
      <c r="K65" s="176">
        <v>3</v>
      </c>
      <c r="L65" s="176">
        <v>0.5</v>
      </c>
      <c r="M65" s="177">
        <v>9.048</v>
      </c>
      <c r="N65" s="18">
        <v>12.7</v>
      </c>
      <c r="O65" s="234"/>
      <c r="P65" s="1"/>
      <c r="Q65" s="7"/>
      <c r="R65" s="7"/>
      <c r="S65" s="7"/>
      <c r="T65" s="7"/>
      <c r="U65" s="5"/>
      <c r="V65" s="5"/>
      <c r="W65" s="33" t="s">
        <v>51</v>
      </c>
      <c r="X65" s="189"/>
    </row>
    <row r="66" spans="1:24" hidden="1" outlineLevel="1" x14ac:dyDescent="0.3">
      <c r="A66" s="5"/>
      <c r="B66" s="5"/>
      <c r="C66" s="5"/>
      <c r="D66" s="5"/>
      <c r="E66" s="33" t="s">
        <v>14</v>
      </c>
      <c r="F66" s="231">
        <v>0.86</v>
      </c>
      <c r="G66" s="13">
        <v>1.03</v>
      </c>
      <c r="H66" s="13">
        <v>1.03</v>
      </c>
      <c r="I66" s="33">
        <v>170</v>
      </c>
      <c r="J66" s="33">
        <v>97</v>
      </c>
      <c r="K66" s="14">
        <v>4.0999999999999996</v>
      </c>
      <c r="L66" s="14">
        <v>0.9</v>
      </c>
      <c r="M66" s="177">
        <v>26.746000000000002</v>
      </c>
      <c r="N66" s="18">
        <v>9.6</v>
      </c>
      <c r="O66" s="234"/>
      <c r="P66" s="1"/>
      <c r="Q66" s="7"/>
      <c r="R66" s="7"/>
      <c r="S66" s="7"/>
      <c r="T66" s="7"/>
      <c r="U66" s="5"/>
      <c r="V66" s="5"/>
      <c r="W66" s="33" t="s">
        <v>75</v>
      </c>
      <c r="X66" s="189"/>
    </row>
    <row r="67" spans="1:24" hidden="1" outlineLevel="1" x14ac:dyDescent="0.3">
      <c r="A67" s="5"/>
      <c r="B67" s="5"/>
      <c r="C67" s="5"/>
      <c r="D67" s="5"/>
      <c r="E67" s="33" t="s">
        <v>79</v>
      </c>
      <c r="F67" s="230">
        <v>0.92</v>
      </c>
      <c r="G67" s="13">
        <v>1.68</v>
      </c>
      <c r="H67" s="13">
        <v>1.68</v>
      </c>
      <c r="I67" s="33">
        <v>12</v>
      </c>
      <c r="J67" s="33">
        <v>61</v>
      </c>
      <c r="K67" s="14">
        <v>5.3</v>
      </c>
      <c r="L67" s="14">
        <v>2.8</v>
      </c>
      <c r="M67" s="177">
        <v>19.044</v>
      </c>
      <c r="N67" s="18">
        <v>8.9</v>
      </c>
      <c r="O67" s="234"/>
      <c r="P67" s="1"/>
      <c r="Q67" s="7"/>
      <c r="R67" s="7"/>
      <c r="S67" s="7"/>
      <c r="T67" s="7"/>
      <c r="U67" s="5"/>
      <c r="V67" s="5"/>
      <c r="W67" s="33" t="s">
        <v>76</v>
      </c>
      <c r="X67" s="189"/>
    </row>
    <row r="68" spans="1:24" hidden="1" outlineLevel="1" x14ac:dyDescent="0.3">
      <c r="E68" s="17" t="s">
        <v>82</v>
      </c>
      <c r="F68" s="230">
        <v>0.91</v>
      </c>
      <c r="G68" s="13">
        <v>0.94</v>
      </c>
      <c r="H68" s="13">
        <v>0.85</v>
      </c>
      <c r="I68" s="17">
        <v>131</v>
      </c>
      <c r="J68" s="17">
        <v>77</v>
      </c>
      <c r="K68" s="14">
        <v>5.0999999999999996</v>
      </c>
      <c r="L68" s="14">
        <v>1</v>
      </c>
      <c r="M68" s="177">
        <v>21.294</v>
      </c>
      <c r="N68" s="18">
        <v>25.9</v>
      </c>
      <c r="O68" s="234"/>
      <c r="P68" s="1"/>
      <c r="W68" s="33" t="s">
        <v>31</v>
      </c>
      <c r="X68" s="189"/>
    </row>
    <row r="69" spans="1:24" hidden="1" outlineLevel="1" x14ac:dyDescent="0.3">
      <c r="E69" s="33" t="s">
        <v>31</v>
      </c>
      <c r="F69" s="33"/>
      <c r="G69" s="13">
        <v>2.73</v>
      </c>
      <c r="H69" s="13">
        <v>2.78</v>
      </c>
      <c r="I69" s="33">
        <v>0</v>
      </c>
      <c r="J69" s="33">
        <v>0</v>
      </c>
      <c r="K69" s="14">
        <v>0</v>
      </c>
      <c r="L69" s="14">
        <v>0</v>
      </c>
      <c r="M69" s="177">
        <v>0</v>
      </c>
      <c r="N69" s="18">
        <v>0</v>
      </c>
      <c r="O69" s="1"/>
      <c r="P69" s="1"/>
      <c r="W69" s="33" t="s">
        <v>95</v>
      </c>
      <c r="X69" s="189"/>
    </row>
    <row r="70" spans="1:24" hidden="1" outlineLevel="1" x14ac:dyDescent="0.3">
      <c r="E70" s="17" t="s">
        <v>11</v>
      </c>
      <c r="F70" s="230">
        <v>0.89</v>
      </c>
      <c r="G70" s="13">
        <v>1.18</v>
      </c>
      <c r="H70" s="13">
        <v>1.18</v>
      </c>
      <c r="I70" s="17">
        <v>213</v>
      </c>
      <c r="J70" s="17">
        <v>106</v>
      </c>
      <c r="K70" s="14">
        <v>3.2</v>
      </c>
      <c r="L70" s="14">
        <v>2.1</v>
      </c>
      <c r="M70" s="177">
        <v>34.265000000000001</v>
      </c>
      <c r="N70" s="18">
        <v>12.8</v>
      </c>
      <c r="O70" s="234"/>
      <c r="P70" s="1"/>
      <c r="W70" s="33" t="s">
        <v>26</v>
      </c>
      <c r="X70" s="189"/>
    </row>
    <row r="71" spans="1:24" hidden="1" outlineLevel="1" x14ac:dyDescent="0.3">
      <c r="E71" s="33" t="s">
        <v>90</v>
      </c>
      <c r="F71" s="230">
        <v>0.91</v>
      </c>
      <c r="G71" s="13">
        <v>0.62</v>
      </c>
      <c r="H71" s="13">
        <v>0.54</v>
      </c>
      <c r="I71" s="33">
        <v>103</v>
      </c>
      <c r="J71" s="33">
        <v>91</v>
      </c>
      <c r="K71" s="14">
        <v>1.9</v>
      </c>
      <c r="L71" s="14">
        <v>6.5</v>
      </c>
      <c r="M71" s="177">
        <v>15.925000000000001</v>
      </c>
      <c r="N71" s="18">
        <v>29.5</v>
      </c>
      <c r="O71" s="234"/>
      <c r="P71" s="1"/>
      <c r="W71" s="33" t="s">
        <v>29</v>
      </c>
      <c r="X71" s="189"/>
    </row>
    <row r="72" spans="1:24" hidden="1" outlineLevel="1" x14ac:dyDescent="0.3">
      <c r="E72" s="33" t="s">
        <v>19</v>
      </c>
      <c r="F72" s="230">
        <v>0.86</v>
      </c>
      <c r="G72" s="13">
        <v>1.06</v>
      </c>
      <c r="H72" s="13">
        <v>1.06</v>
      </c>
      <c r="I72" s="33">
        <v>64</v>
      </c>
      <c r="J72" s="33">
        <v>84</v>
      </c>
      <c r="K72" s="14">
        <v>2.2000000000000002</v>
      </c>
      <c r="L72" s="14">
        <v>0.3</v>
      </c>
      <c r="M72" s="177">
        <v>8.0839999999999996</v>
      </c>
      <c r="N72" s="18">
        <v>2.5</v>
      </c>
      <c r="O72" s="234"/>
      <c r="P72" s="1"/>
      <c r="W72" s="33" t="s">
        <v>33</v>
      </c>
      <c r="X72" s="189"/>
    </row>
    <row r="73" spans="1:24" hidden="1" outlineLevel="1" x14ac:dyDescent="0.3">
      <c r="E73" s="126" t="s">
        <v>98</v>
      </c>
      <c r="F73" s="231">
        <v>0.89</v>
      </c>
      <c r="G73" s="18">
        <v>0.92</v>
      </c>
      <c r="H73" s="175">
        <v>0.9</v>
      </c>
      <c r="I73" s="18">
        <v>250</v>
      </c>
      <c r="J73" s="18">
        <v>180</v>
      </c>
      <c r="K73" s="18">
        <v>6.5</v>
      </c>
      <c r="L73" s="18">
        <v>3.5</v>
      </c>
      <c r="M73" s="236">
        <v>35.6</v>
      </c>
      <c r="N73" s="176">
        <v>11</v>
      </c>
      <c r="O73" s="234"/>
      <c r="P73" s="1"/>
      <c r="W73" s="33" t="s">
        <v>27</v>
      </c>
      <c r="X73" s="189"/>
    </row>
    <row r="74" spans="1:24" hidden="1" outlineLevel="1" x14ac:dyDescent="0.3">
      <c r="E74" s="17" t="s">
        <v>29</v>
      </c>
      <c r="F74" s="230">
        <v>0.76</v>
      </c>
      <c r="G74" s="13">
        <v>0.75</v>
      </c>
      <c r="H74" s="13">
        <v>0.75</v>
      </c>
      <c r="I74" s="17">
        <v>63</v>
      </c>
      <c r="J74" s="17">
        <v>54</v>
      </c>
      <c r="K74" s="14">
        <v>0.2</v>
      </c>
      <c r="L74" s="14">
        <v>0.5</v>
      </c>
      <c r="M74" s="177">
        <v>11.02</v>
      </c>
      <c r="N74" s="18">
        <v>0</v>
      </c>
      <c r="O74" s="234"/>
      <c r="P74" s="1"/>
      <c r="Q74" s="15">
        <v>0</v>
      </c>
      <c r="R74" s="100"/>
      <c r="S74" s="100"/>
      <c r="T74" s="100"/>
      <c r="U74" s="15"/>
    </row>
    <row r="75" spans="1:24" hidden="1" outlineLevel="1" x14ac:dyDescent="0.3">
      <c r="E75" s="17" t="s">
        <v>10</v>
      </c>
      <c r="F75" s="230">
        <v>0.87</v>
      </c>
      <c r="G75" s="13">
        <v>0.95</v>
      </c>
      <c r="H75" s="13">
        <v>0.93</v>
      </c>
      <c r="I75" s="17">
        <v>69</v>
      </c>
      <c r="J75" s="17">
        <v>87</v>
      </c>
      <c r="K75" s="14">
        <v>3</v>
      </c>
      <c r="L75" s="14">
        <v>0.5</v>
      </c>
      <c r="M75" s="177">
        <v>10.092000000000001</v>
      </c>
      <c r="N75" s="18">
        <v>5.2</v>
      </c>
      <c r="O75" s="234"/>
      <c r="P75" s="1"/>
      <c r="Q75" s="15">
        <v>100</v>
      </c>
      <c r="R75" s="100"/>
      <c r="S75" s="100"/>
      <c r="T75" s="100"/>
      <c r="U75" s="15"/>
      <c r="W75" s="23" t="s">
        <v>45</v>
      </c>
      <c r="X75" s="190"/>
    </row>
    <row r="76" spans="1:24" hidden="1" outlineLevel="1" x14ac:dyDescent="0.3">
      <c r="E76" s="17" t="s">
        <v>9</v>
      </c>
      <c r="F76" s="230">
        <v>0.86</v>
      </c>
      <c r="G76" s="13">
        <v>1.04</v>
      </c>
      <c r="H76" s="13">
        <v>1.05</v>
      </c>
      <c r="I76" s="17">
        <v>130</v>
      </c>
      <c r="J76" s="17">
        <v>83</v>
      </c>
      <c r="K76" s="14">
        <v>3.4</v>
      </c>
      <c r="L76" s="14">
        <v>0.7</v>
      </c>
      <c r="M76" s="177">
        <v>20.553999999999998</v>
      </c>
      <c r="N76" s="18">
        <v>6</v>
      </c>
      <c r="O76" s="234"/>
      <c r="P76" s="1"/>
      <c r="Q76" s="15">
        <v>100</v>
      </c>
      <c r="R76" s="100"/>
      <c r="S76" s="100"/>
      <c r="T76" s="100"/>
      <c r="U76" s="15"/>
      <c r="W76" s="23" t="s">
        <v>86</v>
      </c>
      <c r="X76" s="190"/>
    </row>
    <row r="77" spans="1:24" hidden="1" outlineLevel="1" x14ac:dyDescent="0.3">
      <c r="E77" s="17" t="s">
        <v>33</v>
      </c>
      <c r="F77" s="230">
        <v>0.95</v>
      </c>
      <c r="G77" s="13">
        <v>1.1499999999999999</v>
      </c>
      <c r="H77" s="13">
        <v>1.17</v>
      </c>
      <c r="I77" s="17">
        <v>196</v>
      </c>
      <c r="J77" s="17">
        <v>75</v>
      </c>
      <c r="K77" s="14">
        <v>9.6999999999999993</v>
      </c>
      <c r="L77" s="14">
        <v>11.7</v>
      </c>
      <c r="M77" s="177">
        <v>34.199999999999996</v>
      </c>
      <c r="N77" s="18">
        <v>0</v>
      </c>
      <c r="O77" s="234"/>
      <c r="P77" s="1"/>
      <c r="Q77" s="15">
        <v>120</v>
      </c>
      <c r="R77" s="100"/>
      <c r="S77" s="100"/>
      <c r="T77" s="100"/>
      <c r="U77" s="15"/>
      <c r="W77" s="23" t="s">
        <v>53</v>
      </c>
      <c r="X77" s="190"/>
    </row>
    <row r="78" spans="1:24" hidden="1" outlineLevel="1" x14ac:dyDescent="0.3">
      <c r="E78" s="17" t="s">
        <v>27</v>
      </c>
      <c r="F78" s="230">
        <v>0.89</v>
      </c>
      <c r="G78" s="13">
        <v>0.89</v>
      </c>
      <c r="H78" s="13">
        <v>0.87</v>
      </c>
      <c r="I78" s="17">
        <v>59</v>
      </c>
      <c r="J78" s="17">
        <v>97</v>
      </c>
      <c r="K78" s="14">
        <v>0.9</v>
      </c>
      <c r="L78" s="14">
        <v>3</v>
      </c>
      <c r="M78" s="177">
        <v>8.0990000000000002</v>
      </c>
      <c r="N78" s="18">
        <v>19.399999999999999</v>
      </c>
      <c r="O78" s="234"/>
      <c r="P78" s="1"/>
      <c r="Q78" s="15">
        <v>120</v>
      </c>
      <c r="R78" s="100"/>
      <c r="S78" s="100"/>
      <c r="T78" s="100"/>
      <c r="U78" s="15"/>
      <c r="W78" s="23" t="s">
        <v>54</v>
      </c>
      <c r="X78" s="190"/>
    </row>
    <row r="79" spans="1:24" hidden="1" outlineLevel="1" x14ac:dyDescent="0.3">
      <c r="E79" s="17" t="s">
        <v>20</v>
      </c>
      <c r="F79" s="230">
        <v>0.87</v>
      </c>
      <c r="G79" s="13">
        <v>0.81</v>
      </c>
      <c r="H79" s="13">
        <v>0.76</v>
      </c>
      <c r="I79" s="17">
        <v>77</v>
      </c>
      <c r="J79" s="17">
        <v>82</v>
      </c>
      <c r="K79" s="14">
        <v>2.6</v>
      </c>
      <c r="L79" s="14">
        <v>0.5</v>
      </c>
      <c r="M79" s="177">
        <v>11.397</v>
      </c>
      <c r="N79" s="18">
        <v>11.6</v>
      </c>
      <c r="O79" s="234"/>
      <c r="P79" s="1"/>
      <c r="Q79" s="15">
        <v>40</v>
      </c>
      <c r="R79" s="100"/>
      <c r="S79" s="100"/>
      <c r="T79" s="100"/>
      <c r="U79" s="15"/>
      <c r="W79" s="23" t="s">
        <v>55</v>
      </c>
      <c r="X79" s="190"/>
    </row>
    <row r="80" spans="1:24" hidden="1" outlineLevel="1" x14ac:dyDescent="0.3">
      <c r="E80" s="17" t="s">
        <v>18</v>
      </c>
      <c r="F80" s="230">
        <v>0.87</v>
      </c>
      <c r="G80" s="13">
        <v>1.03</v>
      </c>
      <c r="H80" s="13">
        <v>1.03</v>
      </c>
      <c r="I80" s="17">
        <v>59</v>
      </c>
      <c r="J80" s="17">
        <v>85</v>
      </c>
      <c r="K80" s="14">
        <v>2.6</v>
      </c>
      <c r="L80" s="14">
        <v>0.7</v>
      </c>
      <c r="M80" s="177">
        <v>8.9610000000000003</v>
      </c>
      <c r="N80" s="18">
        <v>2.2000000000000002</v>
      </c>
      <c r="O80" s="234"/>
      <c r="P80" s="1"/>
      <c r="Q80" s="15">
        <v>50</v>
      </c>
      <c r="R80" s="100"/>
      <c r="S80" s="100"/>
      <c r="T80" s="100"/>
      <c r="U80" s="15"/>
      <c r="W80" s="29" t="s">
        <v>84</v>
      </c>
      <c r="X80" s="52"/>
    </row>
    <row r="81" spans="4:24" hidden="1" outlineLevel="1" x14ac:dyDescent="0.3">
      <c r="E81" s="33" t="s">
        <v>34</v>
      </c>
      <c r="F81" s="230">
        <v>0.87</v>
      </c>
      <c r="G81" s="13">
        <v>1.05</v>
      </c>
      <c r="H81" s="13">
        <v>1.06</v>
      </c>
      <c r="I81" s="33">
        <v>67</v>
      </c>
      <c r="J81" s="33">
        <v>87</v>
      </c>
      <c r="K81" s="14">
        <v>2.4</v>
      </c>
      <c r="L81" s="14">
        <v>0.2</v>
      </c>
      <c r="M81" s="177">
        <v>9.4830000000000005</v>
      </c>
      <c r="N81" s="18">
        <v>2.7</v>
      </c>
      <c r="O81" s="234"/>
      <c r="P81" s="1"/>
      <c r="Q81" s="15">
        <v>50</v>
      </c>
      <c r="R81" s="100"/>
      <c r="S81" s="100"/>
      <c r="T81" s="100"/>
      <c r="U81" s="15"/>
      <c r="W81" s="29" t="s">
        <v>85</v>
      </c>
      <c r="X81" s="52"/>
    </row>
    <row r="82" spans="4:24" hidden="1" outlineLevel="1" x14ac:dyDescent="0.3">
      <c r="E82" s="33" t="s">
        <v>69</v>
      </c>
      <c r="F82" s="230">
        <v>0.89</v>
      </c>
      <c r="G82" s="13">
        <v>1</v>
      </c>
      <c r="H82" s="13">
        <v>0.97</v>
      </c>
      <c r="I82" s="33">
        <v>347</v>
      </c>
      <c r="J82" s="33">
        <v>215</v>
      </c>
      <c r="K82" s="14">
        <v>4.0999999999999996</v>
      </c>
      <c r="L82" s="14">
        <v>1.2</v>
      </c>
      <c r="M82" s="177">
        <v>48.594000000000001</v>
      </c>
      <c r="N82" s="18">
        <v>7.6</v>
      </c>
      <c r="O82" s="234"/>
      <c r="P82" s="1"/>
      <c r="Q82" s="15">
        <v>60</v>
      </c>
      <c r="R82" s="100"/>
      <c r="S82" s="100"/>
      <c r="T82" s="100"/>
      <c r="U82" s="15"/>
      <c r="W82" s="84" t="s">
        <v>56</v>
      </c>
      <c r="X82" s="191"/>
    </row>
    <row r="83" spans="4:24" hidden="1" outlineLevel="1" x14ac:dyDescent="0.3">
      <c r="E83" s="33" t="s">
        <v>70</v>
      </c>
      <c r="F83" s="230">
        <v>0.89</v>
      </c>
      <c r="G83" s="13">
        <v>0.85</v>
      </c>
      <c r="H83" s="13">
        <v>0.8</v>
      </c>
      <c r="I83" s="33">
        <v>219</v>
      </c>
      <c r="J83" s="33">
        <v>138</v>
      </c>
      <c r="K83" s="14">
        <v>9.1999999999999993</v>
      </c>
      <c r="L83" s="14">
        <v>5.2</v>
      </c>
      <c r="M83" s="177">
        <v>31.150000000000002</v>
      </c>
      <c r="N83" s="18">
        <v>13.9</v>
      </c>
      <c r="O83" s="234"/>
      <c r="P83" s="1"/>
      <c r="Q83" s="15">
        <v>70</v>
      </c>
      <c r="R83" s="100"/>
      <c r="S83" s="100"/>
      <c r="T83" s="100"/>
      <c r="U83" s="15"/>
      <c r="W83" s="84" t="s">
        <v>57</v>
      </c>
      <c r="X83" s="191"/>
    </row>
    <row r="84" spans="4:24" hidden="1" outlineLevel="1" x14ac:dyDescent="0.3">
      <c r="E84" s="33" t="s">
        <v>71</v>
      </c>
      <c r="F84" s="230">
        <v>0.89</v>
      </c>
      <c r="G84" s="13">
        <v>0.88</v>
      </c>
      <c r="H84" s="13">
        <v>0.84</v>
      </c>
      <c r="I84" s="33">
        <v>227</v>
      </c>
      <c r="J84" s="33">
        <v>179</v>
      </c>
      <c r="K84" s="14">
        <v>6</v>
      </c>
      <c r="L84" s="14">
        <v>2.8</v>
      </c>
      <c r="M84" s="177">
        <v>31.951000000000001</v>
      </c>
      <c r="N84" s="18">
        <v>11</v>
      </c>
      <c r="O84" s="234"/>
      <c r="P84" s="1"/>
      <c r="Q84" s="15">
        <v>80</v>
      </c>
      <c r="R84" s="100"/>
      <c r="S84" s="100"/>
      <c r="T84" s="100"/>
      <c r="U84" s="15"/>
      <c r="W84" s="84" t="s">
        <v>58</v>
      </c>
      <c r="X84" s="191"/>
    </row>
    <row r="85" spans="4:24" hidden="1" outlineLevel="1" x14ac:dyDescent="0.3">
      <c r="E85" s="17" t="s">
        <v>89</v>
      </c>
      <c r="F85" s="230">
        <v>0.88</v>
      </c>
      <c r="G85" s="13">
        <v>1.06</v>
      </c>
      <c r="H85" s="13">
        <v>1.05</v>
      </c>
      <c r="I85" s="17">
        <v>331</v>
      </c>
      <c r="J85" s="17">
        <v>229</v>
      </c>
      <c r="K85" s="14">
        <v>5</v>
      </c>
      <c r="L85" s="14">
        <v>2.1</v>
      </c>
      <c r="M85" s="177">
        <v>45.408000000000001</v>
      </c>
      <c r="N85" s="18">
        <v>6.8</v>
      </c>
      <c r="O85" s="234"/>
      <c r="P85" s="1"/>
      <c r="Q85" s="15">
        <v>80</v>
      </c>
      <c r="R85" s="100"/>
      <c r="S85" s="100"/>
      <c r="T85" s="100"/>
      <c r="U85" s="15"/>
      <c r="W85" s="23" t="s">
        <v>59</v>
      </c>
      <c r="X85" s="190"/>
    </row>
    <row r="86" spans="4:24" hidden="1" outlineLevel="1" x14ac:dyDescent="0.3">
      <c r="E86" s="33" t="s">
        <v>72</v>
      </c>
      <c r="F86" s="230">
        <v>0.89</v>
      </c>
      <c r="G86" s="13">
        <v>0.56000000000000005</v>
      </c>
      <c r="H86" s="13">
        <v>0.46</v>
      </c>
      <c r="I86" s="33">
        <v>178</v>
      </c>
      <c r="J86" s="33">
        <v>93</v>
      </c>
      <c r="K86" s="14">
        <v>7.4</v>
      </c>
      <c r="L86" s="14">
        <v>2.4</v>
      </c>
      <c r="M86" s="177">
        <v>33.196999999999996</v>
      </c>
      <c r="N86" s="18">
        <v>23.6</v>
      </c>
      <c r="O86" s="234"/>
      <c r="P86" s="1"/>
      <c r="Q86" s="15">
        <v>80</v>
      </c>
      <c r="R86" s="100"/>
      <c r="S86" s="100"/>
      <c r="T86" s="100"/>
      <c r="U86" s="15"/>
      <c r="W86" s="23" t="s">
        <v>60</v>
      </c>
      <c r="X86" s="190"/>
    </row>
    <row r="87" spans="4:24" hidden="1" outlineLevel="1" x14ac:dyDescent="0.3">
      <c r="E87" s="33" t="s">
        <v>15</v>
      </c>
      <c r="F87" s="230">
        <v>0.87</v>
      </c>
      <c r="G87" s="13">
        <v>1.01</v>
      </c>
      <c r="H87" s="13">
        <v>1.02</v>
      </c>
      <c r="I87" s="33">
        <v>63</v>
      </c>
      <c r="J87" s="33">
        <v>84</v>
      </c>
      <c r="K87" s="14">
        <v>3</v>
      </c>
      <c r="L87" s="14">
        <v>0.5</v>
      </c>
      <c r="M87" s="177">
        <v>9.57</v>
      </c>
      <c r="N87" s="18">
        <v>2.7</v>
      </c>
      <c r="O87" s="234"/>
      <c r="P87" s="1"/>
      <c r="Q87" s="15">
        <v>90</v>
      </c>
      <c r="R87" s="100"/>
      <c r="S87" s="100"/>
      <c r="T87" s="100"/>
      <c r="U87" s="15"/>
      <c r="W87" s="23" t="s">
        <v>61</v>
      </c>
      <c r="X87" s="190"/>
    </row>
    <row r="88" spans="4:24" hidden="1" outlineLevel="1" x14ac:dyDescent="0.3">
      <c r="E88" s="33" t="s">
        <v>35</v>
      </c>
      <c r="F88" s="230">
        <v>0.98</v>
      </c>
      <c r="G88" s="13">
        <v>0</v>
      </c>
      <c r="H88" s="13">
        <v>0</v>
      </c>
      <c r="I88" s="33">
        <v>1443</v>
      </c>
      <c r="J88" s="33">
        <v>0</v>
      </c>
      <c r="K88" s="14">
        <v>0</v>
      </c>
      <c r="L88" s="14">
        <v>0</v>
      </c>
      <c r="M88" s="177">
        <v>2817</v>
      </c>
      <c r="N88" s="18">
        <v>0</v>
      </c>
      <c r="O88" s="234"/>
      <c r="Q88" s="15">
        <v>0</v>
      </c>
      <c r="R88" s="100"/>
      <c r="S88" s="100"/>
      <c r="T88" s="100"/>
      <c r="U88" s="15"/>
      <c r="W88" s="23" t="s">
        <v>62</v>
      </c>
      <c r="X88" s="190"/>
    </row>
    <row r="89" spans="4:24" hidden="1" outlineLevel="1" x14ac:dyDescent="0.3">
      <c r="E89" s="33" t="s">
        <v>16</v>
      </c>
      <c r="F89" s="230">
        <v>0.89</v>
      </c>
      <c r="G89" s="13">
        <v>1.02</v>
      </c>
      <c r="H89" s="13">
        <v>1.01</v>
      </c>
      <c r="I89" s="33">
        <v>161</v>
      </c>
      <c r="J89" s="33">
        <v>90</v>
      </c>
      <c r="K89" s="14">
        <v>3.8</v>
      </c>
      <c r="L89" s="14">
        <v>1</v>
      </c>
      <c r="M89" s="177">
        <v>26.344000000000001</v>
      </c>
      <c r="N89" s="18">
        <v>7.4</v>
      </c>
      <c r="O89" s="234"/>
      <c r="W89" s="23" t="s">
        <v>63</v>
      </c>
      <c r="X89" s="190"/>
    </row>
    <row r="90" spans="4:24" hidden="1" outlineLevel="1" x14ac:dyDescent="0.3">
      <c r="W90" s="23" t="s">
        <v>64</v>
      </c>
      <c r="X90" s="190"/>
    </row>
    <row r="91" spans="4:24" hidden="1" outlineLevel="1" x14ac:dyDescent="0.3"/>
    <row r="92" spans="4:24" hidden="1" outlineLevel="1" x14ac:dyDescent="0.3">
      <c r="W92" s="29" t="s">
        <v>99</v>
      </c>
      <c r="X92" s="52"/>
    </row>
    <row r="93" spans="4:24" hidden="1" outlineLevel="1" x14ac:dyDescent="0.3">
      <c r="W93" s="29" t="s">
        <v>97</v>
      </c>
      <c r="X93" s="52"/>
    </row>
    <row r="94" spans="4:24" hidden="1" outlineLevel="1" x14ac:dyDescent="0.3">
      <c r="W94" s="33" t="s">
        <v>98</v>
      </c>
      <c r="X94" s="189"/>
    </row>
    <row r="95" spans="4:24" hidden="1" outlineLevel="1" x14ac:dyDescent="0.3">
      <c r="I95" s="81"/>
      <c r="W95" s="33" t="s">
        <v>100</v>
      </c>
      <c r="X95" s="189"/>
    </row>
    <row r="96" spans="4:24" hidden="1" outlineLevel="1" x14ac:dyDescent="0.3">
      <c r="D96" s="89"/>
      <c r="W96" s="33" t="s">
        <v>95</v>
      </c>
      <c r="X96" s="189"/>
    </row>
    <row r="97" spans="4:24" hidden="1" outlineLevel="1" x14ac:dyDescent="0.3">
      <c r="D97" s="89"/>
      <c r="W97" s="33" t="s">
        <v>111</v>
      </c>
      <c r="X97" s="189"/>
    </row>
    <row r="98" spans="4:24" hidden="1" outlineLevel="1" x14ac:dyDescent="0.3"/>
    <row r="99" spans="4:24" collapsed="1" x14ac:dyDescent="0.3"/>
  </sheetData>
  <sheetProtection password="CA09" sheet="1" objects="1" scenarios="1" selectLockedCells="1"/>
  <protectedRanges>
    <protectedRange sqref="U12:U26" name="Plage6"/>
    <protectedRange sqref="B11:E26" name="Plage5"/>
  </protectedRanges>
  <autoFilter ref="E37:N89" xr:uid="{00000000-0009-0000-0000-000000000000}"/>
  <sortState xmlns:xlrd2="http://schemas.microsoft.com/office/spreadsheetml/2017/richdata2" ref="E38:O89">
    <sortCondition ref="E38:E89"/>
  </sortState>
  <mergeCells count="54">
    <mergeCell ref="B1:Y2"/>
    <mergeCell ref="AA3:AB3"/>
    <mergeCell ref="AA7:AB7"/>
    <mergeCell ref="AA8:AB8"/>
    <mergeCell ref="Y6:Y8"/>
    <mergeCell ref="G9:N9"/>
    <mergeCell ref="F9:F10"/>
    <mergeCell ref="B7:V8"/>
    <mergeCell ref="P5:W6"/>
    <mergeCell ref="B3:Y3"/>
    <mergeCell ref="B10:C10"/>
    <mergeCell ref="D10:E10"/>
    <mergeCell ref="B9:E9"/>
    <mergeCell ref="S24:S26"/>
    <mergeCell ref="AA9:AB9"/>
    <mergeCell ref="P11:Q11"/>
    <mergeCell ref="P9:Q10"/>
    <mergeCell ref="S9:S10"/>
    <mergeCell ref="U9:U10"/>
    <mergeCell ref="B13:B14"/>
    <mergeCell ref="E13:E14"/>
    <mergeCell ref="D13:D14"/>
    <mergeCell ref="F11:F12"/>
    <mergeCell ref="B11:B12"/>
    <mergeCell ref="E11:E12"/>
    <mergeCell ref="D11:D12"/>
    <mergeCell ref="D25:D26"/>
    <mergeCell ref="F19:F20"/>
    <mergeCell ref="E19:E20"/>
    <mergeCell ref="D19:D20"/>
    <mergeCell ref="B19:B20"/>
    <mergeCell ref="B25:B26"/>
    <mergeCell ref="E25:E26"/>
    <mergeCell ref="E23:E24"/>
    <mergeCell ref="B23:B24"/>
    <mergeCell ref="B21:B22"/>
    <mergeCell ref="D21:D22"/>
    <mergeCell ref="E21:E22"/>
    <mergeCell ref="F21:F22"/>
    <mergeCell ref="F25:F26"/>
    <mergeCell ref="F23:F24"/>
    <mergeCell ref="B15:B16"/>
    <mergeCell ref="D15:D16"/>
    <mergeCell ref="D17:D18"/>
    <mergeCell ref="D23:D24"/>
    <mergeCell ref="B17:B18"/>
    <mergeCell ref="E17:E18"/>
    <mergeCell ref="AA11:AB11"/>
    <mergeCell ref="E15:E16"/>
    <mergeCell ref="F15:F16"/>
    <mergeCell ref="F17:F18"/>
    <mergeCell ref="F13:F14"/>
    <mergeCell ref="S12:S14"/>
    <mergeCell ref="S16:S18"/>
  </mergeCells>
  <conditionalFormatting sqref="Y6">
    <cfRule type="iconSet" priority="34">
      <iconSet iconSet="5Rating">
        <cfvo type="percent" val="0"/>
        <cfvo type="num" val="150"/>
        <cfvo type="num" val="200"/>
        <cfvo type="num" val="250"/>
        <cfvo type="num" val="300"/>
      </iconSet>
    </cfRule>
  </conditionalFormatting>
  <conditionalFormatting sqref="P9">
    <cfRule type="cellIs" dxfId="28" priority="33" operator="lessThan">
      <formula>1</formula>
    </cfRule>
  </conditionalFormatting>
  <conditionalFormatting sqref="B29:C29 P9">
    <cfRule type="cellIs" dxfId="27" priority="31" operator="greaterThan">
      <formula>1</formula>
    </cfRule>
    <cfRule type="cellIs" dxfId="26" priority="32" operator="equal">
      <formula>1</formula>
    </cfRule>
  </conditionalFormatting>
  <conditionalFormatting sqref="Q16 Q18">
    <cfRule type="cellIs" dxfId="25" priority="8" operator="lessThan">
      <formula>90</formula>
    </cfRule>
    <cfRule type="cellIs" dxfId="24" priority="24" operator="greaterThan">
      <formula>115</formula>
    </cfRule>
    <cfRule type="cellIs" dxfId="23" priority="25" operator="lessThan">
      <formula>100</formula>
    </cfRule>
    <cfRule type="cellIs" dxfId="22" priority="29" operator="between">
      <formula>100</formula>
      <formula>115</formula>
    </cfRule>
  </conditionalFormatting>
  <conditionalFormatting sqref="Q24">
    <cfRule type="cellIs" dxfId="21" priority="1" operator="between">
      <formula>15.5</formula>
      <formula>17.5</formula>
    </cfRule>
    <cfRule type="cellIs" dxfId="20" priority="6" operator="greaterThan">
      <formula>18.5</formula>
    </cfRule>
    <cfRule type="cellIs" dxfId="19" priority="7" operator="lessThan">
      <formula>15</formula>
    </cfRule>
    <cfRule type="cellIs" dxfId="18" priority="22" operator="greaterThan">
      <formula>17.5</formula>
    </cfRule>
    <cfRule type="cellIs" dxfId="17" priority="23" operator="lessThan">
      <formula>15.5</formula>
    </cfRule>
  </conditionalFormatting>
  <conditionalFormatting sqref="Q12 Q14">
    <cfRule type="cellIs" dxfId="16" priority="11" operator="between">
      <formula>0.9</formula>
      <formula>1.05</formula>
    </cfRule>
    <cfRule type="cellIs" dxfId="15" priority="26" operator="greaterThan">
      <formula>1.05</formula>
    </cfRule>
    <cfRule type="cellIs" dxfId="14" priority="27" operator="lessThan">
      <formula>0.9</formula>
    </cfRule>
  </conditionalFormatting>
  <conditionalFormatting sqref="Q20">
    <cfRule type="cellIs" dxfId="13" priority="5" operator="lessThan">
      <formula>1.5</formula>
    </cfRule>
    <cfRule type="cellIs" dxfId="12" priority="15" operator="greaterThan">
      <formula>3.5</formula>
    </cfRule>
    <cfRule type="cellIs" dxfId="11" priority="19" operator="greaterThan">
      <formula>3</formula>
    </cfRule>
    <cfRule type="cellIs" dxfId="10" priority="20" operator="lessThan">
      <formula>2</formula>
    </cfRule>
    <cfRule type="cellIs" dxfId="9" priority="21" operator="between">
      <formula>2</formula>
      <formula>3</formula>
    </cfRule>
  </conditionalFormatting>
  <conditionalFormatting sqref="Q22">
    <cfRule type="cellIs" dxfId="8" priority="3" operator="greaterThan">
      <formula>7</formula>
    </cfRule>
    <cfRule type="cellIs" dxfId="7" priority="4" operator="lessThan">
      <formula>2</formula>
    </cfRule>
    <cfRule type="cellIs" dxfId="6" priority="16" operator="greaterThan">
      <formula>5</formula>
    </cfRule>
    <cfRule type="cellIs" dxfId="5" priority="17" operator="lessThan">
      <formula>3</formula>
    </cfRule>
    <cfRule type="cellIs" dxfId="4" priority="18" operator="between">
      <formula>3</formula>
      <formula>5</formula>
    </cfRule>
  </conditionalFormatting>
  <conditionalFormatting sqref="Q12:Q26">
    <cfRule type="cellIs" dxfId="3" priority="2" operator="equal">
      <formula>""</formula>
    </cfRule>
  </conditionalFormatting>
  <conditionalFormatting sqref="P9:Q10">
    <cfRule type="cellIs" dxfId="2" priority="13" operator="equal">
      <formula>""</formula>
    </cfRule>
  </conditionalFormatting>
  <conditionalFormatting sqref="Q14">
    <cfRule type="cellIs" dxfId="1" priority="12" operator="lessThan">
      <formula>0.8</formula>
    </cfRule>
  </conditionalFormatting>
  <conditionalFormatting sqref="Q12">
    <cfRule type="cellIs" dxfId="0" priority="9" operator="lessThan">
      <formula>0.8</formula>
    </cfRule>
  </conditionalFormatting>
  <dataValidations count="9">
    <dataValidation type="list" allowBlank="1" showInputMessage="1" showErrorMessage="1" sqref="D11 D13:D26" xr:uid="{00000000-0002-0000-0000-000000000000}">
      <formula1>$B$40:$B$46</formula1>
    </dataValidation>
    <dataValidation type="list" allowBlank="1" showInputMessage="1" showErrorMessage="1" sqref="E11:E12" xr:uid="{00000000-0002-0000-0000-000001000000}">
      <formula1>INDIRECT($D$11)</formula1>
    </dataValidation>
    <dataValidation type="list" allowBlank="1" showInputMessage="1" showErrorMessage="1" sqref="E13:E14" xr:uid="{00000000-0002-0000-0000-000002000000}">
      <formula1>INDIRECT($D$13)</formula1>
    </dataValidation>
    <dataValidation type="list" allowBlank="1" showInputMessage="1" showErrorMessage="1" sqref="E15:E16" xr:uid="{00000000-0002-0000-0000-000003000000}">
      <formula1>INDIRECT($D$15)</formula1>
    </dataValidation>
    <dataValidation type="list" allowBlank="1" showInputMessage="1" showErrorMessage="1" sqref="E17:E18" xr:uid="{00000000-0002-0000-0000-000004000000}">
      <formula1>INDIRECT($D$17)</formula1>
    </dataValidation>
    <dataValidation type="list" allowBlank="1" showInputMessage="1" showErrorMessage="1" sqref="E23:E24" xr:uid="{00000000-0002-0000-0000-000005000000}">
      <formula1>INDIRECT($D$23)</formula1>
    </dataValidation>
    <dataValidation type="list" allowBlank="1" showInputMessage="1" showErrorMessage="1" sqref="E25:E26" xr:uid="{00000000-0002-0000-0000-000006000000}">
      <formula1>INDIRECT($D$25)</formula1>
    </dataValidation>
    <dataValidation type="list" allowBlank="1" showInputMessage="1" showErrorMessage="1" sqref="E19:E20" xr:uid="{00000000-0002-0000-0000-000007000000}">
      <formula1>INDIRECT($D$19)</formula1>
    </dataValidation>
    <dataValidation type="list" allowBlank="1" showInputMessage="1" showErrorMessage="1" sqref="E21:E22" xr:uid="{00000000-0002-0000-0000-000008000000}">
      <formula1>INDIRECT($D$21)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Spinner 1">
              <controlPr defaultSize="0" autoPict="0">
                <anchor moveWithCells="1" sizeWithCells="1">
                  <from>
                    <xdr:col>20</xdr:col>
                    <xdr:colOff>30480</xdr:colOff>
                    <xdr:row>10</xdr:row>
                    <xdr:rowOff>30480</xdr:rowOff>
                  </from>
                  <to>
                    <xdr:col>20</xdr:col>
                    <xdr:colOff>358140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5" name="Spinner 3">
              <controlPr defaultSize="0" autoPict="0">
                <anchor moveWithCells="1" sizeWithCells="1">
                  <from>
                    <xdr:col>20</xdr:col>
                    <xdr:colOff>30480</xdr:colOff>
                    <xdr:row>12</xdr:row>
                    <xdr:rowOff>30480</xdr:rowOff>
                  </from>
                  <to>
                    <xdr:col>20</xdr:col>
                    <xdr:colOff>358140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6" name="Spinner 4">
              <controlPr defaultSize="0" autoPict="0">
                <anchor moveWithCells="1" sizeWithCells="1">
                  <from>
                    <xdr:col>20</xdr:col>
                    <xdr:colOff>30480</xdr:colOff>
                    <xdr:row>14</xdr:row>
                    <xdr:rowOff>30480</xdr:rowOff>
                  </from>
                  <to>
                    <xdr:col>20</xdr:col>
                    <xdr:colOff>358140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7" name="Spinner 5">
              <controlPr defaultSize="0" autoPict="0">
                <anchor moveWithCells="1" sizeWithCells="1">
                  <from>
                    <xdr:col>20</xdr:col>
                    <xdr:colOff>30480</xdr:colOff>
                    <xdr:row>16</xdr:row>
                    <xdr:rowOff>60960</xdr:rowOff>
                  </from>
                  <to>
                    <xdr:col>20</xdr:col>
                    <xdr:colOff>358140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8" name="Spinner 6">
              <controlPr defaultSize="0" autoPict="0">
                <anchor moveWithCells="1" sizeWithCells="1">
                  <from>
                    <xdr:col>20</xdr:col>
                    <xdr:colOff>30480</xdr:colOff>
                    <xdr:row>22</xdr:row>
                    <xdr:rowOff>30480</xdr:rowOff>
                  </from>
                  <to>
                    <xdr:col>20</xdr:col>
                    <xdr:colOff>358140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9" name="Spinner 7">
              <controlPr defaultSize="0" autoPict="0">
                <anchor moveWithCells="1" sizeWithCells="1">
                  <from>
                    <xdr:col>20</xdr:col>
                    <xdr:colOff>30480</xdr:colOff>
                    <xdr:row>24</xdr:row>
                    <xdr:rowOff>30480</xdr:rowOff>
                  </from>
                  <to>
                    <xdr:col>20</xdr:col>
                    <xdr:colOff>358140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10" name="Spinner 18">
              <controlPr defaultSize="0" autoPict="0">
                <anchor moveWithCells="1" sizeWithCells="1">
                  <from>
                    <xdr:col>20</xdr:col>
                    <xdr:colOff>30480</xdr:colOff>
                    <xdr:row>18</xdr:row>
                    <xdr:rowOff>60960</xdr:rowOff>
                  </from>
                  <to>
                    <xdr:col>20</xdr:col>
                    <xdr:colOff>358140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11" name="Spinner 19">
              <controlPr defaultSize="0" autoPict="0">
                <anchor moveWithCells="1" sizeWithCells="1">
                  <from>
                    <xdr:col>20</xdr:col>
                    <xdr:colOff>30480</xdr:colOff>
                    <xdr:row>20</xdr:row>
                    <xdr:rowOff>60960</xdr:rowOff>
                  </from>
                  <to>
                    <xdr:col>20</xdr:col>
                    <xdr:colOff>358140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12" name="Spinner 21">
              <controlPr defaultSize="0" autoPict="0">
                <anchor moveWithCells="1" sizeWithCells="1">
                  <from>
                    <xdr:col>2</xdr:col>
                    <xdr:colOff>15240</xdr:colOff>
                    <xdr:row>10</xdr:row>
                    <xdr:rowOff>22860</xdr:rowOff>
                  </from>
                  <to>
                    <xdr:col>2</xdr:col>
                    <xdr:colOff>297180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13" name="Spinner 22">
              <controlPr defaultSize="0" autoPict="0">
                <anchor moveWithCells="1" sizeWithCells="1">
                  <from>
                    <xdr:col>2</xdr:col>
                    <xdr:colOff>15240</xdr:colOff>
                    <xdr:row>12</xdr:row>
                    <xdr:rowOff>22860</xdr:rowOff>
                  </from>
                  <to>
                    <xdr:col>2</xdr:col>
                    <xdr:colOff>297180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14" name="Spinner 23">
              <controlPr defaultSize="0" autoPict="0">
                <anchor moveWithCells="1" sizeWithCells="1">
                  <from>
                    <xdr:col>2</xdr:col>
                    <xdr:colOff>15240</xdr:colOff>
                    <xdr:row>14</xdr:row>
                    <xdr:rowOff>22860</xdr:rowOff>
                  </from>
                  <to>
                    <xdr:col>2</xdr:col>
                    <xdr:colOff>297180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15" name="Spinner 24">
              <controlPr defaultSize="0" autoPict="0">
                <anchor moveWithCells="1" sizeWithCells="1">
                  <from>
                    <xdr:col>2</xdr:col>
                    <xdr:colOff>15240</xdr:colOff>
                    <xdr:row>16</xdr:row>
                    <xdr:rowOff>22860</xdr:rowOff>
                  </from>
                  <to>
                    <xdr:col>2</xdr:col>
                    <xdr:colOff>297180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16" name="Spinner 26">
              <controlPr defaultSize="0" autoPict="0">
                <anchor moveWithCells="1" sizeWithCells="1">
                  <from>
                    <xdr:col>2</xdr:col>
                    <xdr:colOff>15240</xdr:colOff>
                    <xdr:row>18</xdr:row>
                    <xdr:rowOff>22860</xdr:rowOff>
                  </from>
                  <to>
                    <xdr:col>2</xdr:col>
                    <xdr:colOff>297180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17" name="Spinner 27">
              <controlPr defaultSize="0" autoPict="0">
                <anchor moveWithCells="1" sizeWithCells="1">
                  <from>
                    <xdr:col>2</xdr:col>
                    <xdr:colOff>15240</xdr:colOff>
                    <xdr:row>20</xdr:row>
                    <xdr:rowOff>22860</xdr:rowOff>
                  </from>
                  <to>
                    <xdr:col>2</xdr:col>
                    <xdr:colOff>297180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18" name="Spinner 28">
              <controlPr defaultSize="0" autoPict="0">
                <anchor moveWithCells="1" sizeWithCells="1">
                  <from>
                    <xdr:col>2</xdr:col>
                    <xdr:colOff>15240</xdr:colOff>
                    <xdr:row>22</xdr:row>
                    <xdr:rowOff>22860</xdr:rowOff>
                  </from>
                  <to>
                    <xdr:col>2</xdr:col>
                    <xdr:colOff>297180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19" name="Spinner 29">
              <controlPr defaultSize="0" autoPict="0">
                <anchor moveWithCells="1" sizeWithCells="1">
                  <from>
                    <xdr:col>2</xdr:col>
                    <xdr:colOff>15240</xdr:colOff>
                    <xdr:row>24</xdr:row>
                    <xdr:rowOff>22860</xdr:rowOff>
                  </from>
                  <to>
                    <xdr:col>2</xdr:col>
                    <xdr:colOff>297180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1" r:id="rId20" name="Option Button 51">
              <controlPr defaultSize="0" autoFill="0" autoLine="0" autoPict="0">
                <anchor moveWithCells="1">
                  <from>
                    <xdr:col>15</xdr:col>
                    <xdr:colOff>15240</xdr:colOff>
                    <xdr:row>4</xdr:row>
                    <xdr:rowOff>91440</xdr:rowOff>
                  </from>
                  <to>
                    <xdr:col>15</xdr:col>
                    <xdr:colOff>304800</xdr:colOff>
                    <xdr:row>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21" name="Option Button 53">
              <controlPr defaultSize="0" autoFill="0" autoLine="0" autoPict="0">
                <anchor moveWithCells="1">
                  <from>
                    <xdr:col>18</xdr:col>
                    <xdr:colOff>1021080</xdr:colOff>
                    <xdr:row>4</xdr:row>
                    <xdr:rowOff>91440</xdr:rowOff>
                  </from>
                  <to>
                    <xdr:col>18</xdr:col>
                    <xdr:colOff>1318260</xdr:colOff>
                    <xdr:row>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0" r:id="rId22" name="Option Button 60">
              <controlPr defaultSize="0" autoFill="0" autoLine="0" autoPict="0">
                <anchor moveWithCells="1">
                  <from>
                    <xdr:col>20</xdr:col>
                    <xdr:colOff>419100</xdr:colOff>
                    <xdr:row>4</xdr:row>
                    <xdr:rowOff>91440</xdr:rowOff>
                  </from>
                  <to>
                    <xdr:col>20</xdr:col>
                    <xdr:colOff>716280</xdr:colOff>
                    <xdr:row>5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1:Y17"/>
  <sheetViews>
    <sheetView showGridLines="0" zoomScale="80" zoomScaleNormal="80" workbookViewId="0">
      <selection activeCell="B1" sqref="B1:S3"/>
    </sheetView>
  </sheetViews>
  <sheetFormatPr baseColWidth="10" defaultRowHeight="14.4" x14ac:dyDescent="0.3"/>
  <cols>
    <col min="1" max="1" width="6.21875" customWidth="1"/>
    <col min="8" max="8" width="5.21875" customWidth="1"/>
    <col min="12" max="12" width="3.21875" customWidth="1"/>
    <col min="15" max="15" width="13.21875" customWidth="1"/>
  </cols>
  <sheetData>
    <row r="1" spans="2:25" s="100" customFormat="1" ht="15" customHeight="1" x14ac:dyDescent="0.3">
      <c r="B1" s="268" t="s">
        <v>106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20"/>
      <c r="U1" s="220"/>
      <c r="V1" s="220"/>
      <c r="W1" s="220"/>
      <c r="X1" s="220"/>
      <c r="Y1" s="220"/>
    </row>
    <row r="2" spans="2:25" s="100" customFormat="1" ht="33" customHeight="1" x14ac:dyDescent="0.3"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20"/>
      <c r="U2" s="220"/>
      <c r="V2" s="220"/>
      <c r="W2" s="220"/>
      <c r="X2" s="220"/>
      <c r="Y2" s="220"/>
    </row>
    <row r="3" spans="2:25" s="100" customFormat="1" ht="15" customHeight="1" x14ac:dyDescent="0.3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20"/>
      <c r="U3" s="220"/>
      <c r="V3" s="220"/>
      <c r="W3" s="220"/>
      <c r="X3" s="220"/>
      <c r="Y3" s="220"/>
    </row>
    <row r="4" spans="2:25" s="100" customFormat="1" ht="15" customHeight="1" x14ac:dyDescent="0.3"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0"/>
      <c r="U4" s="220"/>
      <c r="V4" s="220"/>
      <c r="W4" s="220"/>
      <c r="X4" s="220"/>
      <c r="Y4" s="220"/>
    </row>
    <row r="5" spans="2:25" s="100" customFormat="1" x14ac:dyDescent="0.3">
      <c r="T5" s="32"/>
      <c r="U5" s="32"/>
      <c r="V5" s="32"/>
      <c r="W5" s="32"/>
      <c r="X5" s="32"/>
      <c r="Y5" s="32"/>
    </row>
    <row r="6" spans="2:25" s="100" customFormat="1" x14ac:dyDescent="0.3"/>
    <row r="7" spans="2:25" s="100" customFormat="1" x14ac:dyDescent="0.3"/>
    <row r="8" spans="2:25" s="100" customFormat="1" x14ac:dyDescent="0.3"/>
    <row r="9" spans="2:25" s="100" customFormat="1" x14ac:dyDescent="0.3"/>
    <row r="10" spans="2:25" s="100" customFormat="1" x14ac:dyDescent="0.3"/>
    <row r="11" spans="2:25" s="100" customFormat="1" x14ac:dyDescent="0.3"/>
    <row r="13" spans="2:25" ht="15.6" x14ac:dyDescent="0.3">
      <c r="Q13" s="269" t="s">
        <v>103</v>
      </c>
      <c r="R13" s="269"/>
      <c r="S13" s="269"/>
      <c r="T13" s="222"/>
    </row>
    <row r="14" spans="2:25" ht="15.6" x14ac:dyDescent="0.3">
      <c r="Q14" s="222"/>
      <c r="R14" s="222"/>
      <c r="S14" s="222"/>
      <c r="T14" s="222"/>
    </row>
    <row r="15" spans="2:25" ht="15.6" x14ac:dyDescent="0.3">
      <c r="Q15" s="269" t="s">
        <v>105</v>
      </c>
      <c r="R15" s="269"/>
      <c r="S15" s="269"/>
      <c r="T15" s="223"/>
    </row>
    <row r="16" spans="2:25" ht="15.6" x14ac:dyDescent="0.3">
      <c r="Q16" s="224"/>
      <c r="R16" s="224"/>
      <c r="S16" s="224"/>
      <c r="T16" s="222"/>
    </row>
    <row r="17" spans="17:20" ht="15.6" x14ac:dyDescent="0.3">
      <c r="Q17" s="269" t="s">
        <v>104</v>
      </c>
      <c r="R17" s="269"/>
      <c r="S17" s="269"/>
      <c r="T17" s="223"/>
    </row>
  </sheetData>
  <sheetProtection sheet="1" objects="1" scenarios="1" selectLockedCells="1"/>
  <mergeCells count="4">
    <mergeCell ref="B1:S3"/>
    <mergeCell ref="Q13:S13"/>
    <mergeCell ref="Q15:S15"/>
    <mergeCell ref="Q17:S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3">
    <pageSetUpPr fitToPage="1"/>
  </sheetPr>
  <dimension ref="A1:U84"/>
  <sheetViews>
    <sheetView showGridLines="0" zoomScale="80" zoomScaleNormal="80" workbookViewId="0">
      <selection activeCell="C11" sqref="C11:C12"/>
    </sheetView>
  </sheetViews>
  <sheetFormatPr baseColWidth="10" defaultColWidth="11.44140625" defaultRowHeight="14.4" outlineLevelRow="1" x14ac:dyDescent="0.3"/>
  <cols>
    <col min="1" max="1" width="2.77734375" style="3" customWidth="1"/>
    <col min="2" max="2" width="12.5546875" style="3" customWidth="1"/>
    <col min="3" max="3" width="29.77734375" style="3" customWidth="1"/>
    <col min="4" max="4" width="9.21875" style="3" customWidth="1"/>
    <col min="5" max="9" width="10.5546875" style="3" customWidth="1"/>
    <col min="10" max="11" width="10.5546875" style="32" customWidth="1"/>
    <col min="12" max="12" width="2.21875" style="1" customWidth="1"/>
    <col min="13" max="13" width="13.44140625" style="3" customWidth="1"/>
    <col min="14" max="14" width="2.77734375" style="3" customWidth="1"/>
    <col min="15" max="15" width="7.77734375" style="1" customWidth="1"/>
    <col min="16" max="16" width="27.44140625" style="1" customWidth="1"/>
    <col min="17" max="17" width="2.44140625" style="3" customWidth="1"/>
    <col min="18" max="16384" width="11.44140625" style="3"/>
  </cols>
  <sheetData>
    <row r="1" spans="1:19" ht="9" customHeight="1" x14ac:dyDescent="0.3">
      <c r="C1" s="226"/>
      <c r="D1" s="226"/>
      <c r="E1" s="226"/>
      <c r="F1" s="226"/>
      <c r="G1" s="226"/>
      <c r="H1" s="226"/>
      <c r="I1" s="226"/>
      <c r="J1" s="226"/>
      <c r="K1" s="226"/>
      <c r="L1" s="220"/>
      <c r="M1" s="220"/>
      <c r="N1" s="220"/>
      <c r="O1" s="220"/>
      <c r="P1" s="220"/>
      <c r="Q1" s="220"/>
      <c r="R1" s="220"/>
      <c r="S1" s="220"/>
    </row>
    <row r="2" spans="1:19" ht="1.5" customHeight="1" x14ac:dyDescent="0.3"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0"/>
      <c r="M2" s="220"/>
      <c r="N2" s="220"/>
      <c r="O2" s="220"/>
      <c r="P2" s="220"/>
      <c r="Q2" s="220"/>
      <c r="R2" s="220"/>
      <c r="S2" s="220"/>
    </row>
    <row r="3" spans="1:19" s="31" customFormat="1" ht="31.5" customHeight="1" x14ac:dyDescent="0.65">
      <c r="A3" s="34"/>
      <c r="B3" s="228" t="s">
        <v>107</v>
      </c>
      <c r="C3" s="226"/>
      <c r="D3" s="226"/>
      <c r="E3" s="226"/>
      <c r="F3" s="226"/>
      <c r="G3" s="226"/>
      <c r="H3" s="226"/>
      <c r="I3" s="226"/>
      <c r="J3" s="280" t="str">
        <f>IF(COUT!B37=1,"Aliment démarrage",IF(COUT!B37=2,"Aliment finition","Aliment unique"))</f>
        <v>Aliment unique</v>
      </c>
      <c r="K3" s="280"/>
      <c r="L3" s="280"/>
      <c r="M3" s="280"/>
      <c r="N3" s="220"/>
      <c r="O3" s="220"/>
      <c r="P3" s="220"/>
      <c r="Q3" s="220"/>
      <c r="R3" s="220"/>
      <c r="S3" s="220"/>
    </row>
    <row r="4" spans="1:19" ht="13.95" customHeight="1" thickBot="1" x14ac:dyDescent="0.35">
      <c r="A4" s="34"/>
      <c r="B4" s="121"/>
      <c r="C4" s="121"/>
      <c r="D4" s="121"/>
      <c r="E4" s="121"/>
      <c r="F4" s="121"/>
      <c r="G4" s="121"/>
      <c r="H4" s="121"/>
      <c r="I4" s="121"/>
      <c r="J4" s="36"/>
      <c r="K4" s="36"/>
      <c r="L4" s="36">
        <f>COUT!Q8</f>
        <v>0</v>
      </c>
    </row>
    <row r="5" spans="1:19" ht="19.5" customHeight="1" x14ac:dyDescent="0.3">
      <c r="A5" s="34"/>
      <c r="B5" s="288" t="e">
        <f>COUT!#REF!</f>
        <v>#REF!</v>
      </c>
      <c r="C5" s="295" t="str">
        <f>COUT!B9</f>
        <v>Utilisez les flèches faire varier les quantités</v>
      </c>
      <c r="D5" s="290" t="str">
        <f>COUT!G9</f>
        <v>Valeurs alimentaires</v>
      </c>
      <c r="E5" s="291"/>
      <c r="F5" s="291"/>
      <c r="G5" s="291"/>
      <c r="H5" s="291"/>
      <c r="I5" s="291"/>
      <c r="J5" s="291"/>
      <c r="K5" s="292"/>
      <c r="L5" s="37"/>
      <c r="N5" s="120"/>
      <c r="O5" s="293"/>
      <c r="P5" s="293"/>
      <c r="Q5" s="101"/>
      <c r="R5" s="101"/>
      <c r="S5" s="101"/>
    </row>
    <row r="6" spans="1:19" ht="20.25" customHeight="1" x14ac:dyDescent="0.3">
      <c r="A6" s="34"/>
      <c r="B6" s="289"/>
      <c r="C6" s="296"/>
      <c r="D6" s="38" t="str">
        <f>COUT!F9</f>
        <v>%</v>
      </c>
      <c r="E6" s="38" t="str">
        <f>COUT!H10</f>
        <v>UFV</v>
      </c>
      <c r="F6" s="38" t="str">
        <f>COUT!I10</f>
        <v>PDIN</v>
      </c>
      <c r="G6" s="38" t="str">
        <f>COUT!J10</f>
        <v>PDIE</v>
      </c>
      <c r="H6" s="38" t="str">
        <f>COUT!K10</f>
        <v>Pabs</v>
      </c>
      <c r="I6" s="96" t="str">
        <f>COUT!L10</f>
        <v>Caabs</v>
      </c>
      <c r="J6" s="38" t="s">
        <v>87</v>
      </c>
      <c r="K6" s="39" t="s">
        <v>88</v>
      </c>
      <c r="L6" s="37"/>
      <c r="M6" s="116"/>
      <c r="N6" s="120"/>
      <c r="O6" s="293"/>
      <c r="P6" s="293"/>
      <c r="Q6" s="101"/>
      <c r="R6" s="101"/>
      <c r="S6" s="101"/>
    </row>
    <row r="7" spans="1:19" ht="18" customHeight="1" thickBot="1" x14ac:dyDescent="0.35">
      <c r="A7" s="34"/>
      <c r="B7" s="284" t="str">
        <f>IF(COUT!B11="","",COUT!B11)</f>
        <v/>
      </c>
      <c r="C7" s="281" t="str">
        <f>IF(COUT!E11="","",COUT!E11)</f>
        <v/>
      </c>
      <c r="D7" s="282" t="str">
        <f>COUT!F11</f>
        <v/>
      </c>
      <c r="E7" s="40" t="str">
        <f>COUT!G11</f>
        <v/>
      </c>
      <c r="F7" s="40" t="str">
        <f>COUT!I11</f>
        <v/>
      </c>
      <c r="G7" s="40" t="str">
        <f>COUT!J11</f>
        <v/>
      </c>
      <c r="H7" s="40" t="str">
        <f>COUT!K11</f>
        <v/>
      </c>
      <c r="I7" s="97" t="str">
        <f>COUT!L11</f>
        <v/>
      </c>
      <c r="J7" s="97" t="str">
        <f>COUT!M11</f>
        <v/>
      </c>
      <c r="K7" s="41" t="str">
        <f>COUT!N11</f>
        <v/>
      </c>
      <c r="L7" s="42"/>
      <c r="M7" s="118"/>
      <c r="N7" s="34"/>
      <c r="O7" s="163"/>
      <c r="P7" s="163"/>
      <c r="Q7" s="101"/>
      <c r="S7" s="101"/>
    </row>
    <row r="8" spans="1:19" ht="32.1" customHeight="1" thickBot="1" x14ac:dyDescent="0.35">
      <c r="A8" s="34"/>
      <c r="B8" s="284"/>
      <c r="C8" s="281"/>
      <c r="D8" s="283"/>
      <c r="E8" s="43" t="str">
        <f>COUT!G12</f>
        <v/>
      </c>
      <c r="F8" s="44" t="str">
        <f>COUT!I12</f>
        <v/>
      </c>
      <c r="G8" s="44" t="str">
        <f>COUT!J12</f>
        <v/>
      </c>
      <c r="H8" s="45" t="str">
        <f>COUT!K12</f>
        <v/>
      </c>
      <c r="I8" s="98" t="str">
        <f>COUT!L12</f>
        <v/>
      </c>
      <c r="J8" s="98" t="str">
        <f>COUT!M12</f>
        <v/>
      </c>
      <c r="K8" s="46" t="str">
        <f>COUT!N12</f>
        <v/>
      </c>
      <c r="L8" s="47"/>
      <c r="M8" s="75">
        <f>COUT!U12</f>
        <v>0</v>
      </c>
      <c r="N8" s="34"/>
      <c r="O8" s="164"/>
      <c r="P8" s="165"/>
      <c r="Q8" s="101"/>
      <c r="R8" s="101"/>
      <c r="S8" s="101"/>
    </row>
    <row r="9" spans="1:19" ht="18" customHeight="1" thickBot="1" x14ac:dyDescent="0.35">
      <c r="A9" s="34"/>
      <c r="B9" s="284" t="str">
        <f>IF(COUT!B13="","",COUT!B13)</f>
        <v/>
      </c>
      <c r="C9" s="281" t="str">
        <f>IF(COUT!E13="","",COUT!E13)</f>
        <v/>
      </c>
      <c r="D9" s="282" t="str">
        <f>COUT!F13</f>
        <v/>
      </c>
      <c r="E9" s="40" t="str">
        <f>COUT!G13</f>
        <v/>
      </c>
      <c r="F9" s="40" t="str">
        <f>COUT!I13</f>
        <v/>
      </c>
      <c r="G9" s="40" t="str">
        <f>COUT!J13</f>
        <v/>
      </c>
      <c r="H9" s="40" t="str">
        <f>COUT!K13</f>
        <v/>
      </c>
      <c r="I9" s="97" t="str">
        <f>COUT!L13</f>
        <v/>
      </c>
      <c r="J9" s="97" t="str">
        <f>COUT!M13</f>
        <v/>
      </c>
      <c r="K9" s="41" t="str">
        <f>COUT!N13</f>
        <v/>
      </c>
      <c r="L9" s="42"/>
      <c r="M9" s="76"/>
      <c r="N9" s="34"/>
      <c r="O9" s="164"/>
      <c r="P9" s="165"/>
    </row>
    <row r="10" spans="1:19" ht="32.1" customHeight="1" thickBot="1" x14ac:dyDescent="0.35">
      <c r="A10" s="34"/>
      <c r="B10" s="284"/>
      <c r="C10" s="281"/>
      <c r="D10" s="283"/>
      <c r="E10" s="43" t="str">
        <f>COUT!G14</f>
        <v/>
      </c>
      <c r="F10" s="44" t="str">
        <f>COUT!I14</f>
        <v/>
      </c>
      <c r="G10" s="44" t="str">
        <f>COUT!J14</f>
        <v/>
      </c>
      <c r="H10" s="45" t="str">
        <f>COUT!K14</f>
        <v/>
      </c>
      <c r="I10" s="98" t="str">
        <f>COUT!L14</f>
        <v/>
      </c>
      <c r="J10" s="98" t="str">
        <f>COUT!M14</f>
        <v/>
      </c>
      <c r="K10" s="46" t="str">
        <f>COUT!N14</f>
        <v/>
      </c>
      <c r="L10" s="47"/>
      <c r="M10" s="75">
        <f>COUT!U14</f>
        <v>0</v>
      </c>
      <c r="N10" s="34"/>
      <c r="O10" s="166"/>
      <c r="P10" s="167"/>
    </row>
    <row r="11" spans="1:19" ht="18" customHeight="1" thickBot="1" x14ac:dyDescent="0.35">
      <c r="A11" s="34"/>
      <c r="B11" s="284" t="str">
        <f>IF(COUT!B15="","",COUT!B15)</f>
        <v/>
      </c>
      <c r="C11" s="281" t="str">
        <f>IF(COUT!E15="","",COUT!E15)</f>
        <v/>
      </c>
      <c r="D11" s="282" t="str">
        <f>COUT!F15</f>
        <v/>
      </c>
      <c r="E11" s="40" t="str">
        <f>COUT!G15</f>
        <v/>
      </c>
      <c r="F11" s="40" t="str">
        <f>COUT!I15</f>
        <v/>
      </c>
      <c r="G11" s="40" t="str">
        <f>COUT!J15</f>
        <v/>
      </c>
      <c r="H11" s="40" t="str">
        <f>COUT!K15</f>
        <v/>
      </c>
      <c r="I11" s="97" t="str">
        <f>COUT!L15</f>
        <v/>
      </c>
      <c r="J11" s="97" t="str">
        <f>COUT!M15</f>
        <v/>
      </c>
      <c r="K11" s="41" t="str">
        <f>COUT!N15</f>
        <v/>
      </c>
      <c r="L11" s="42"/>
      <c r="M11" s="76"/>
      <c r="N11" s="34"/>
      <c r="O11" s="166"/>
      <c r="P11" s="167"/>
      <c r="S11" s="101"/>
    </row>
    <row r="12" spans="1:19" ht="32.1" customHeight="1" thickBot="1" x14ac:dyDescent="0.35">
      <c r="A12" s="34"/>
      <c r="B12" s="284"/>
      <c r="C12" s="281"/>
      <c r="D12" s="283"/>
      <c r="E12" s="43" t="str">
        <f>COUT!G16</f>
        <v/>
      </c>
      <c r="F12" s="44" t="str">
        <f>COUT!I16</f>
        <v/>
      </c>
      <c r="G12" s="44" t="str">
        <f>COUT!J16</f>
        <v/>
      </c>
      <c r="H12" s="45" t="str">
        <f>COUT!K16</f>
        <v/>
      </c>
      <c r="I12" s="98" t="str">
        <f>COUT!L16</f>
        <v/>
      </c>
      <c r="J12" s="98" t="str">
        <f>COUT!M16</f>
        <v/>
      </c>
      <c r="K12" s="46" t="str">
        <f>COUT!N16</f>
        <v/>
      </c>
      <c r="L12" s="47"/>
      <c r="M12" s="75">
        <f>COUT!U16</f>
        <v>0</v>
      </c>
      <c r="N12" s="34"/>
      <c r="O12" s="166"/>
      <c r="P12" s="167"/>
    </row>
    <row r="13" spans="1:19" ht="18" customHeight="1" thickBot="1" x14ac:dyDescent="0.35">
      <c r="A13" s="34"/>
      <c r="B13" s="284" t="str">
        <f>IF(COUT!B17="","",COUT!B17)</f>
        <v/>
      </c>
      <c r="C13" s="281" t="str">
        <f>IF(COUT!E17="","",COUT!E17)</f>
        <v/>
      </c>
      <c r="D13" s="282" t="str">
        <f>COUT!F17</f>
        <v/>
      </c>
      <c r="E13" s="40" t="str">
        <f>COUT!G17</f>
        <v/>
      </c>
      <c r="F13" s="40" t="str">
        <f>COUT!I17</f>
        <v/>
      </c>
      <c r="G13" s="40" t="str">
        <f>COUT!J17</f>
        <v/>
      </c>
      <c r="H13" s="40" t="str">
        <f>COUT!K17</f>
        <v/>
      </c>
      <c r="I13" s="97" t="str">
        <f>COUT!L17</f>
        <v/>
      </c>
      <c r="J13" s="97" t="str">
        <f>COUT!M17</f>
        <v/>
      </c>
      <c r="K13" s="41" t="str">
        <f>COUT!N17</f>
        <v/>
      </c>
      <c r="L13" s="42"/>
      <c r="M13" s="76"/>
      <c r="N13" s="34"/>
      <c r="O13" s="166"/>
      <c r="P13" s="167"/>
    </row>
    <row r="14" spans="1:19" ht="32.1" customHeight="1" thickBot="1" x14ac:dyDescent="0.35">
      <c r="A14" s="34"/>
      <c r="B14" s="284"/>
      <c r="C14" s="281"/>
      <c r="D14" s="283"/>
      <c r="E14" s="43" t="str">
        <f>COUT!G18</f>
        <v/>
      </c>
      <c r="F14" s="44" t="str">
        <f>COUT!I18</f>
        <v/>
      </c>
      <c r="G14" s="44" t="str">
        <f>COUT!J18</f>
        <v/>
      </c>
      <c r="H14" s="45" t="str">
        <f>COUT!K18</f>
        <v/>
      </c>
      <c r="I14" s="98" t="str">
        <f>COUT!L18</f>
        <v/>
      </c>
      <c r="J14" s="98" t="str">
        <f>COUT!M18</f>
        <v/>
      </c>
      <c r="K14" s="46" t="str">
        <f>COUT!N18</f>
        <v/>
      </c>
      <c r="L14" s="47"/>
      <c r="M14" s="75">
        <f>COUT!U18</f>
        <v>0</v>
      </c>
      <c r="N14" s="34"/>
      <c r="O14" s="166"/>
      <c r="P14" s="167"/>
    </row>
    <row r="15" spans="1:19" s="32" customFormat="1" ht="18" customHeight="1" thickBot="1" x14ac:dyDescent="0.35">
      <c r="A15" s="34"/>
      <c r="B15" s="284" t="str">
        <f>IF(COUT!B19="","",COUT!B19)</f>
        <v/>
      </c>
      <c r="C15" s="281" t="str">
        <f>IF(COUT!E19="","",COUT!E19)</f>
        <v/>
      </c>
      <c r="D15" s="282" t="str">
        <f>COUT!F19</f>
        <v/>
      </c>
      <c r="E15" s="40" t="str">
        <f>COUT!G19</f>
        <v/>
      </c>
      <c r="F15" s="40" t="str">
        <f>COUT!I19</f>
        <v/>
      </c>
      <c r="G15" s="40" t="str">
        <f>COUT!J19</f>
        <v/>
      </c>
      <c r="H15" s="40" t="str">
        <f>COUT!K19</f>
        <v/>
      </c>
      <c r="I15" s="97" t="str">
        <f>COUT!L19</f>
        <v/>
      </c>
      <c r="J15" s="97" t="str">
        <f>COUT!M19</f>
        <v/>
      </c>
      <c r="K15" s="41" t="str">
        <f>COUT!N19</f>
        <v/>
      </c>
      <c r="L15" s="42"/>
      <c r="M15" s="76"/>
      <c r="N15" s="34"/>
      <c r="O15" s="166"/>
      <c r="P15" s="167"/>
    </row>
    <row r="16" spans="1:19" s="32" customFormat="1" ht="32.1" customHeight="1" thickBot="1" x14ac:dyDescent="0.35">
      <c r="A16" s="34"/>
      <c r="B16" s="284"/>
      <c r="C16" s="281"/>
      <c r="D16" s="283"/>
      <c r="E16" s="43" t="str">
        <f>COUT!G20</f>
        <v/>
      </c>
      <c r="F16" s="44" t="str">
        <f>COUT!I20</f>
        <v/>
      </c>
      <c r="G16" s="44" t="str">
        <f>COUT!J20</f>
        <v/>
      </c>
      <c r="H16" s="45" t="str">
        <f>COUT!K20</f>
        <v/>
      </c>
      <c r="I16" s="98" t="str">
        <f>COUT!L20</f>
        <v/>
      </c>
      <c r="J16" s="98" t="str">
        <f>COUT!M20</f>
        <v/>
      </c>
      <c r="K16" s="46" t="str">
        <f>COUT!N20</f>
        <v/>
      </c>
      <c r="L16" s="47"/>
      <c r="M16" s="75">
        <f>COUT!U20</f>
        <v>0</v>
      </c>
      <c r="N16" s="34"/>
      <c r="O16" s="166"/>
      <c r="P16" s="167"/>
    </row>
    <row r="17" spans="1:21" s="32" customFormat="1" ht="18" customHeight="1" thickBot="1" x14ac:dyDescent="0.35">
      <c r="A17" s="34"/>
      <c r="B17" s="284" t="str">
        <f>IF(COUT!B21="","",COUT!B21)</f>
        <v/>
      </c>
      <c r="C17" s="281" t="str">
        <f>IF(COUT!E21="","",COUT!E21)</f>
        <v/>
      </c>
      <c r="D17" s="282" t="str">
        <f>COUT!F21</f>
        <v/>
      </c>
      <c r="E17" s="40" t="str">
        <f>COUT!G21</f>
        <v/>
      </c>
      <c r="F17" s="40" t="str">
        <f>COUT!I21</f>
        <v/>
      </c>
      <c r="G17" s="40" t="str">
        <f>COUT!J21</f>
        <v/>
      </c>
      <c r="H17" s="40" t="str">
        <f>COUT!K21</f>
        <v/>
      </c>
      <c r="I17" s="97" t="str">
        <f>COUT!L21</f>
        <v/>
      </c>
      <c r="J17" s="97" t="str">
        <f>COUT!M21</f>
        <v/>
      </c>
      <c r="K17" s="41" t="str">
        <f>COUT!N21</f>
        <v/>
      </c>
      <c r="L17" s="42"/>
      <c r="M17" s="76"/>
      <c r="N17" s="34"/>
      <c r="O17" s="166"/>
      <c r="P17" s="167"/>
    </row>
    <row r="18" spans="1:21" s="32" customFormat="1" ht="32.1" customHeight="1" thickBot="1" x14ac:dyDescent="0.35">
      <c r="A18" s="34"/>
      <c r="B18" s="284"/>
      <c r="C18" s="281"/>
      <c r="D18" s="283"/>
      <c r="E18" s="43" t="str">
        <f>COUT!G22</f>
        <v/>
      </c>
      <c r="F18" s="44" t="str">
        <f>COUT!I22</f>
        <v/>
      </c>
      <c r="G18" s="44" t="str">
        <f>COUT!J22</f>
        <v/>
      </c>
      <c r="H18" s="45" t="str">
        <f>COUT!K22</f>
        <v/>
      </c>
      <c r="I18" s="98" t="str">
        <f>COUT!L22</f>
        <v/>
      </c>
      <c r="J18" s="98" t="str">
        <f>COUT!M22</f>
        <v/>
      </c>
      <c r="K18" s="46" t="str">
        <f>COUT!N22</f>
        <v/>
      </c>
      <c r="L18" s="47"/>
      <c r="M18" s="75">
        <f>COUT!U22</f>
        <v>0</v>
      </c>
      <c r="N18" s="34"/>
      <c r="O18" s="166"/>
      <c r="P18" s="167"/>
    </row>
    <row r="19" spans="1:21" s="32" customFormat="1" ht="18" customHeight="1" thickBot="1" x14ac:dyDescent="0.35">
      <c r="A19" s="34"/>
      <c r="B19" s="284" t="str">
        <f>IF(COUT!B23="","",COUT!B23)</f>
        <v/>
      </c>
      <c r="C19" s="281" t="str">
        <f>IF(COUT!E23="","",COUT!E23)</f>
        <v/>
      </c>
      <c r="D19" s="282" t="str">
        <f>COUT!F23</f>
        <v/>
      </c>
      <c r="E19" s="40" t="str">
        <f>COUT!G23</f>
        <v/>
      </c>
      <c r="F19" s="40" t="str">
        <f>COUT!I23</f>
        <v/>
      </c>
      <c r="G19" s="40" t="str">
        <f>COUT!J23</f>
        <v/>
      </c>
      <c r="H19" s="40" t="str">
        <f>COUT!K23</f>
        <v/>
      </c>
      <c r="I19" s="97" t="str">
        <f>COUT!L23</f>
        <v/>
      </c>
      <c r="J19" s="97" t="str">
        <f>COUT!M23</f>
        <v/>
      </c>
      <c r="K19" s="41" t="str">
        <f>COUT!N23</f>
        <v/>
      </c>
      <c r="L19" s="42"/>
      <c r="M19" s="76"/>
      <c r="N19" s="34"/>
      <c r="O19" s="166"/>
      <c r="P19" s="167"/>
    </row>
    <row r="20" spans="1:21" s="32" customFormat="1" ht="32.1" customHeight="1" thickBot="1" x14ac:dyDescent="0.35">
      <c r="A20" s="34"/>
      <c r="B20" s="284"/>
      <c r="C20" s="281"/>
      <c r="D20" s="283"/>
      <c r="E20" s="43" t="str">
        <f>COUT!G24</f>
        <v/>
      </c>
      <c r="F20" s="44" t="str">
        <f>COUT!I24</f>
        <v/>
      </c>
      <c r="G20" s="44" t="str">
        <f>COUT!J24</f>
        <v/>
      </c>
      <c r="H20" s="45" t="str">
        <f>COUT!K24</f>
        <v/>
      </c>
      <c r="I20" s="98" t="str">
        <f>COUT!L24</f>
        <v/>
      </c>
      <c r="J20" s="98" t="str">
        <f>COUT!M24</f>
        <v/>
      </c>
      <c r="K20" s="46" t="str">
        <f>COUT!N24</f>
        <v/>
      </c>
      <c r="L20" s="47"/>
      <c r="M20" s="75">
        <f>COUT!U24</f>
        <v>0</v>
      </c>
      <c r="N20" s="34"/>
      <c r="O20" s="166"/>
      <c r="P20" s="167"/>
    </row>
    <row r="21" spans="1:21" ht="18" customHeight="1" thickBot="1" x14ac:dyDescent="0.35">
      <c r="A21" s="34"/>
      <c r="B21" s="284" t="str">
        <f>IF(COUT!B25="","",COUT!B25)</f>
        <v/>
      </c>
      <c r="C21" s="281" t="str">
        <f>IF(COUT!E25="","",COUT!E25)</f>
        <v/>
      </c>
      <c r="D21" s="282" t="str">
        <f>COUT!F25</f>
        <v/>
      </c>
      <c r="E21" s="40" t="str">
        <f>COUT!G25</f>
        <v/>
      </c>
      <c r="F21" s="40" t="str">
        <f>COUT!I25</f>
        <v/>
      </c>
      <c r="G21" s="40" t="str">
        <f>COUT!J25</f>
        <v/>
      </c>
      <c r="H21" s="40" t="str">
        <f>COUT!K25</f>
        <v/>
      </c>
      <c r="I21" s="97" t="str">
        <f>COUT!L25</f>
        <v/>
      </c>
      <c r="J21" s="97" t="str">
        <f>COUT!M25</f>
        <v/>
      </c>
      <c r="K21" s="41" t="str">
        <f>COUT!N25</f>
        <v/>
      </c>
      <c r="L21" s="42"/>
      <c r="M21" s="76"/>
      <c r="N21" s="34"/>
      <c r="O21" s="166"/>
      <c r="P21" s="167"/>
    </row>
    <row r="22" spans="1:21" ht="32.1" customHeight="1" thickBot="1" x14ac:dyDescent="0.35">
      <c r="A22" s="34"/>
      <c r="B22" s="285"/>
      <c r="C22" s="286"/>
      <c r="D22" s="287"/>
      <c r="E22" s="48" t="str">
        <f>COUT!G26</f>
        <v/>
      </c>
      <c r="F22" s="49" t="str">
        <f>COUT!I26</f>
        <v/>
      </c>
      <c r="G22" s="49" t="str">
        <f>COUT!J26</f>
        <v/>
      </c>
      <c r="H22" s="50" t="str">
        <f>COUT!K26</f>
        <v/>
      </c>
      <c r="I22" s="99" t="str">
        <f>COUT!L26</f>
        <v/>
      </c>
      <c r="J22" s="99" t="str">
        <f>COUT!M26</f>
        <v/>
      </c>
      <c r="K22" s="51" t="str">
        <f>COUT!N26</f>
        <v/>
      </c>
      <c r="L22" s="47"/>
      <c r="M22" s="77">
        <f>COUT!U26</f>
        <v>0</v>
      </c>
      <c r="N22" s="34"/>
      <c r="O22" s="166"/>
      <c r="P22" s="167"/>
    </row>
    <row r="23" spans="1:21" ht="9" customHeight="1" x14ac:dyDescent="0.5">
      <c r="A23" s="34"/>
      <c r="B23" s="35"/>
      <c r="C23" s="278"/>
      <c r="D23" s="278"/>
      <c r="E23" s="270"/>
      <c r="F23" s="272"/>
      <c r="G23" s="272"/>
      <c r="H23" s="32"/>
      <c r="I23" s="274"/>
      <c r="J23" s="276"/>
      <c r="L23" s="32"/>
      <c r="M23" s="78"/>
      <c r="N23" s="34"/>
      <c r="P23" s="117"/>
    </row>
    <row r="24" spans="1:21" ht="15" customHeight="1" thickBot="1" x14ac:dyDescent="0.35">
      <c r="A24" s="34"/>
      <c r="B24" s="35"/>
      <c r="C24" s="279"/>
      <c r="D24" s="279"/>
      <c r="E24" s="271"/>
      <c r="F24" s="273"/>
      <c r="G24" s="273"/>
      <c r="H24" s="124"/>
      <c r="I24" s="275"/>
      <c r="J24" s="277"/>
      <c r="K24" s="124"/>
      <c r="L24" s="124"/>
      <c r="M24" s="79" t="str">
        <f>COUT!Y5</f>
        <v>COUT € / Tonne</v>
      </c>
      <c r="N24" s="34"/>
      <c r="O24" s="119"/>
      <c r="P24" s="119"/>
    </row>
    <row r="25" spans="1:21" ht="30" customHeight="1" thickBot="1" x14ac:dyDescent="0.35">
      <c r="A25" s="34"/>
      <c r="B25" s="125">
        <f>COUT!B27</f>
        <v>0</v>
      </c>
      <c r="C25" s="53">
        <f>COUT!E29</f>
        <v>0</v>
      </c>
      <c r="D25" s="54">
        <f>SUM(D7:D22)</f>
        <v>0</v>
      </c>
      <c r="E25" s="55" t="str">
        <f>COUT!Q14</f>
        <v/>
      </c>
      <c r="F25" s="56" t="str">
        <f>COUT!Q16</f>
        <v/>
      </c>
      <c r="G25" s="56" t="str">
        <f>COUT!Q18</f>
        <v/>
      </c>
      <c r="H25" s="57" t="str">
        <f>COUT!Q20</f>
        <v/>
      </c>
      <c r="I25" s="57" t="str">
        <f>COUT!Q22</f>
        <v/>
      </c>
      <c r="J25" s="57" t="str">
        <f>COUT!Q24</f>
        <v/>
      </c>
      <c r="K25" s="57" t="str">
        <f>COUT!Q26</f>
        <v/>
      </c>
      <c r="L25" s="58"/>
      <c r="M25" s="227" t="str">
        <f>COUT!Y6</f>
        <v/>
      </c>
      <c r="N25" s="34"/>
      <c r="O25" s="294"/>
      <c r="P25" s="294"/>
    </row>
    <row r="26" spans="1:21" x14ac:dyDescent="0.3">
      <c r="A26" s="34"/>
      <c r="B26" s="34"/>
      <c r="C26" s="35"/>
      <c r="D26" s="34"/>
      <c r="E26" s="34"/>
      <c r="F26" s="34"/>
      <c r="G26" s="34"/>
      <c r="H26" s="34"/>
      <c r="I26" s="34"/>
      <c r="J26" s="34"/>
      <c r="K26" s="34"/>
      <c r="L26" s="52"/>
      <c r="M26" s="34"/>
      <c r="N26" s="34"/>
    </row>
    <row r="27" spans="1:21" ht="18" x14ac:dyDescent="0.35">
      <c r="A27" s="34"/>
      <c r="B27" s="34"/>
      <c r="C27" s="34"/>
      <c r="D27" s="34"/>
      <c r="E27" s="130"/>
      <c r="F27" s="132"/>
      <c r="G27" s="132"/>
      <c r="H27" s="131"/>
      <c r="I27" s="131"/>
      <c r="J27" s="131"/>
      <c r="K27" s="131"/>
      <c r="L27" s="52"/>
      <c r="M27" s="34"/>
      <c r="N27" s="34"/>
    </row>
    <row r="28" spans="1:21" ht="15" hidden="1" customHeight="1" outlineLevel="1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52"/>
      <c r="M28" s="34"/>
      <c r="N28" s="34"/>
    </row>
    <row r="29" spans="1:21" hidden="1" outlineLevel="1" x14ac:dyDescent="0.3">
      <c r="A29" s="59"/>
      <c r="B29" s="59"/>
      <c r="C29" s="60"/>
      <c r="D29" s="59"/>
      <c r="E29" s="59"/>
      <c r="F29" s="59"/>
      <c r="G29" s="59"/>
      <c r="H29" s="59"/>
      <c r="I29" s="59"/>
      <c r="J29" s="59"/>
      <c r="K29" s="59"/>
      <c r="L29" s="61"/>
      <c r="M29" s="59"/>
      <c r="N29" s="59"/>
    </row>
    <row r="30" spans="1:21" ht="15.6" hidden="1" outlineLevel="1" x14ac:dyDescent="0.35">
      <c r="A30" s="59"/>
      <c r="B30" s="59"/>
      <c r="C30" s="29" t="s">
        <v>1</v>
      </c>
      <c r="D30" s="62" t="s">
        <v>21</v>
      </c>
      <c r="E30" s="63" t="s">
        <v>5</v>
      </c>
      <c r="F30" s="63" t="s">
        <v>3</v>
      </c>
      <c r="G30" s="63" t="s">
        <v>4</v>
      </c>
      <c r="H30" s="63" t="s">
        <v>67</v>
      </c>
      <c r="I30" s="63" t="s">
        <v>68</v>
      </c>
      <c r="J30" s="93"/>
      <c r="K30" s="93"/>
      <c r="L30" s="61"/>
      <c r="M30" s="59"/>
      <c r="N30" s="59"/>
      <c r="U30" s="3">
        <v>1</v>
      </c>
    </row>
    <row r="31" spans="1:21" hidden="1" outlineLevel="1" x14ac:dyDescent="0.3">
      <c r="A31" s="59"/>
      <c r="B31" s="59"/>
      <c r="C31" s="29" t="s">
        <v>42</v>
      </c>
      <c r="D31" s="62"/>
      <c r="E31" s="29" t="e">
        <f>#REF!</f>
        <v>#REF!</v>
      </c>
      <c r="F31" s="29" t="e">
        <f>#REF!</f>
        <v>#REF!</v>
      </c>
      <c r="G31" s="29" t="e">
        <f>#REF!</f>
        <v>#REF!</v>
      </c>
      <c r="H31" s="29" t="e">
        <f>#REF!</f>
        <v>#REF!</v>
      </c>
      <c r="I31" s="29" t="e">
        <f>#REF!</f>
        <v>#REF!</v>
      </c>
      <c r="J31" s="52"/>
      <c r="K31" s="52"/>
      <c r="L31" s="64"/>
      <c r="M31" s="59"/>
      <c r="N31" s="59"/>
    </row>
    <row r="32" spans="1:21" hidden="1" outlineLevel="1" x14ac:dyDescent="0.3">
      <c r="A32" s="59"/>
      <c r="B32" s="59"/>
      <c r="C32" s="29" t="s">
        <v>43</v>
      </c>
      <c r="D32" s="62"/>
      <c r="E32" s="29" t="e">
        <f>#REF!</f>
        <v>#REF!</v>
      </c>
      <c r="F32" s="29" t="e">
        <f>#REF!</f>
        <v>#REF!</v>
      </c>
      <c r="G32" s="29" t="e">
        <f>#REF!</f>
        <v>#REF!</v>
      </c>
      <c r="H32" s="29" t="e">
        <f>#REF!</f>
        <v>#REF!</v>
      </c>
      <c r="I32" s="29" t="e">
        <f>#REF!</f>
        <v>#REF!</v>
      </c>
      <c r="J32" s="52"/>
      <c r="K32" s="52"/>
      <c r="L32" s="64"/>
      <c r="M32" s="59"/>
      <c r="N32" s="59"/>
    </row>
    <row r="33" spans="1:14" hidden="1" outlineLevel="1" x14ac:dyDescent="0.3">
      <c r="A33" s="59"/>
      <c r="B33" s="59"/>
      <c r="C33" s="29" t="s">
        <v>13</v>
      </c>
      <c r="D33" s="29"/>
      <c r="E33" s="65">
        <v>0.77</v>
      </c>
      <c r="F33" s="29">
        <v>61</v>
      </c>
      <c r="G33" s="29">
        <v>61</v>
      </c>
      <c r="H33" s="66">
        <v>2.7</v>
      </c>
      <c r="I33" s="66">
        <v>0.7</v>
      </c>
      <c r="J33" s="94"/>
      <c r="K33" s="94"/>
      <c r="L33" s="67"/>
      <c r="M33" s="59"/>
      <c r="N33" s="59"/>
    </row>
    <row r="34" spans="1:14" hidden="1" outlineLevel="1" x14ac:dyDescent="0.3">
      <c r="A34" s="59"/>
      <c r="B34" s="59"/>
      <c r="C34" s="29" t="s">
        <v>51</v>
      </c>
      <c r="D34" s="29"/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52"/>
      <c r="K34" s="52"/>
      <c r="L34" s="64"/>
      <c r="M34" s="59"/>
      <c r="N34" s="59"/>
    </row>
    <row r="35" spans="1:14" hidden="1" outlineLevel="1" x14ac:dyDescent="0.3">
      <c r="A35" s="59"/>
      <c r="B35" s="59"/>
      <c r="C35" s="29" t="s">
        <v>8</v>
      </c>
      <c r="D35" s="29"/>
      <c r="E35" s="65">
        <v>1.02</v>
      </c>
      <c r="F35" s="29">
        <v>70</v>
      </c>
      <c r="G35" s="29">
        <v>89</v>
      </c>
      <c r="H35" s="66">
        <v>2.6</v>
      </c>
      <c r="I35" s="66">
        <v>0.4</v>
      </c>
      <c r="J35" s="94"/>
      <c r="K35" s="94"/>
      <c r="L35" s="64"/>
      <c r="M35" s="59"/>
      <c r="N35" s="59"/>
    </row>
    <row r="36" spans="1:14" hidden="1" outlineLevel="1" x14ac:dyDescent="0.3">
      <c r="A36" s="59"/>
      <c r="B36" s="59"/>
      <c r="C36" s="28" t="s">
        <v>45</v>
      </c>
      <c r="D36" s="29"/>
      <c r="E36" s="28">
        <v>0</v>
      </c>
      <c r="F36" s="28">
        <v>0</v>
      </c>
      <c r="G36" s="28">
        <v>0</v>
      </c>
      <c r="H36" s="28">
        <v>0</v>
      </c>
      <c r="I36" s="28">
        <v>150</v>
      </c>
      <c r="J36" s="52"/>
      <c r="K36" s="52"/>
      <c r="L36" s="64"/>
      <c r="M36" s="59"/>
      <c r="N36" s="59"/>
    </row>
    <row r="37" spans="1:14" hidden="1" outlineLevel="1" x14ac:dyDescent="0.3">
      <c r="A37" s="59"/>
      <c r="B37" s="59"/>
      <c r="C37" s="29" t="s">
        <v>52</v>
      </c>
      <c r="D37" s="62"/>
      <c r="E37" s="29">
        <v>0</v>
      </c>
      <c r="F37" s="29">
        <v>0</v>
      </c>
      <c r="G37" s="29">
        <v>0</v>
      </c>
      <c r="H37" s="29">
        <v>0</v>
      </c>
      <c r="I37" s="29">
        <v>108</v>
      </c>
      <c r="J37" s="52"/>
      <c r="K37" s="52"/>
      <c r="L37" s="64"/>
      <c r="M37" s="59"/>
      <c r="N37" s="59"/>
    </row>
    <row r="38" spans="1:14" hidden="1" outlineLevel="1" x14ac:dyDescent="0.3">
      <c r="A38" s="59"/>
      <c r="B38" s="59"/>
      <c r="C38" s="30" t="s">
        <v>53</v>
      </c>
      <c r="D38" s="62"/>
      <c r="E38" s="30">
        <v>0</v>
      </c>
      <c r="F38" s="30">
        <v>0</v>
      </c>
      <c r="G38" s="30">
        <v>0</v>
      </c>
      <c r="H38" s="30">
        <v>65</v>
      </c>
      <c r="I38" s="30">
        <v>80</v>
      </c>
      <c r="J38" s="52"/>
      <c r="K38" s="52"/>
      <c r="L38" s="64"/>
      <c r="M38" s="59"/>
      <c r="N38" s="59"/>
    </row>
    <row r="39" spans="1:14" hidden="1" outlineLevel="1" x14ac:dyDescent="0.3">
      <c r="A39" s="59"/>
      <c r="B39" s="59"/>
      <c r="C39" s="29" t="s">
        <v>54</v>
      </c>
      <c r="D39" s="62"/>
      <c r="E39" s="29">
        <v>0</v>
      </c>
      <c r="F39" s="29">
        <v>0</v>
      </c>
      <c r="G39" s="29">
        <v>0</v>
      </c>
      <c r="H39" s="29">
        <v>65</v>
      </c>
      <c r="I39" s="29">
        <v>24</v>
      </c>
      <c r="J39" s="52"/>
      <c r="K39" s="52"/>
      <c r="L39" s="64"/>
      <c r="M39" s="59"/>
      <c r="N39" s="59"/>
    </row>
    <row r="40" spans="1:14" hidden="1" outlineLevel="1" x14ac:dyDescent="0.3">
      <c r="A40" s="59"/>
      <c r="B40" s="59"/>
      <c r="C40" s="29" t="s">
        <v>55</v>
      </c>
      <c r="D40" s="62"/>
      <c r="E40" s="29">
        <v>0</v>
      </c>
      <c r="F40" s="29">
        <v>0</v>
      </c>
      <c r="G40" s="29">
        <v>0</v>
      </c>
      <c r="H40" s="29">
        <v>78</v>
      </c>
      <c r="I40" s="29">
        <v>48</v>
      </c>
      <c r="J40" s="52"/>
      <c r="K40" s="52"/>
      <c r="L40" s="64"/>
      <c r="M40" s="59"/>
      <c r="N40" s="59"/>
    </row>
    <row r="41" spans="1:14" hidden="1" outlineLevel="1" x14ac:dyDescent="0.3">
      <c r="A41" s="59"/>
      <c r="B41" s="59"/>
      <c r="C41" s="29" t="s">
        <v>55</v>
      </c>
      <c r="D41" s="62"/>
      <c r="E41" s="29">
        <v>0</v>
      </c>
      <c r="F41" s="29">
        <v>0</v>
      </c>
      <c r="G41" s="29">
        <v>0</v>
      </c>
      <c r="H41" s="29">
        <v>78</v>
      </c>
      <c r="I41" s="29">
        <v>48</v>
      </c>
      <c r="J41" s="52"/>
      <c r="K41" s="52"/>
      <c r="L41" s="64"/>
      <c r="M41" s="59"/>
      <c r="N41" s="59"/>
    </row>
    <row r="42" spans="1:14" hidden="1" outlineLevel="1" x14ac:dyDescent="0.3">
      <c r="A42" s="59"/>
      <c r="B42" s="59"/>
      <c r="C42" s="68" t="s">
        <v>56</v>
      </c>
      <c r="D42" s="29"/>
      <c r="E42" s="29">
        <v>0</v>
      </c>
      <c r="F42" s="29">
        <v>0</v>
      </c>
      <c r="G42" s="29">
        <v>0</v>
      </c>
      <c r="H42" s="29">
        <v>26</v>
      </c>
      <c r="I42" s="29">
        <v>84</v>
      </c>
      <c r="J42" s="52"/>
      <c r="K42" s="52"/>
      <c r="L42" s="64"/>
      <c r="M42" s="59"/>
      <c r="N42" s="59"/>
    </row>
    <row r="43" spans="1:14" hidden="1" outlineLevel="1" x14ac:dyDescent="0.3">
      <c r="A43" s="59"/>
      <c r="B43" s="59"/>
      <c r="C43" s="68" t="s">
        <v>57</v>
      </c>
      <c r="D43" s="29"/>
      <c r="E43" s="29">
        <v>0</v>
      </c>
      <c r="F43" s="29">
        <v>0</v>
      </c>
      <c r="G43" s="29">
        <v>0</v>
      </c>
      <c r="H43" s="29">
        <v>32</v>
      </c>
      <c r="I43" s="29">
        <v>80</v>
      </c>
      <c r="J43" s="52"/>
      <c r="K43" s="52"/>
      <c r="L43" s="64"/>
      <c r="M43" s="59"/>
      <c r="N43" s="59"/>
    </row>
    <row r="44" spans="1:14" hidden="1" outlineLevel="1" x14ac:dyDescent="0.3">
      <c r="A44" s="59"/>
      <c r="B44" s="59"/>
      <c r="C44" s="68" t="s">
        <v>58</v>
      </c>
      <c r="D44" s="29"/>
      <c r="E44" s="29">
        <v>0</v>
      </c>
      <c r="F44" s="29">
        <v>0</v>
      </c>
      <c r="G44" s="29">
        <v>0</v>
      </c>
      <c r="H44" s="29">
        <v>32</v>
      </c>
      <c r="I44" s="29">
        <v>100</v>
      </c>
      <c r="J44" s="52"/>
      <c r="K44" s="52"/>
      <c r="L44" s="64"/>
      <c r="M44" s="59"/>
      <c r="N44" s="59"/>
    </row>
    <row r="45" spans="1:14" hidden="1" outlineLevel="1" x14ac:dyDescent="0.3">
      <c r="A45" s="59"/>
      <c r="B45" s="59"/>
      <c r="C45" s="29" t="s">
        <v>59</v>
      </c>
      <c r="D45" s="29"/>
      <c r="E45" s="29">
        <v>0</v>
      </c>
      <c r="F45" s="29">
        <v>0</v>
      </c>
      <c r="G45" s="29">
        <v>0</v>
      </c>
      <c r="H45" s="29">
        <v>39</v>
      </c>
      <c r="I45" s="29">
        <v>24</v>
      </c>
      <c r="J45" s="52"/>
      <c r="K45" s="52"/>
      <c r="L45" s="64"/>
      <c r="M45" s="59"/>
      <c r="N45" s="59"/>
    </row>
    <row r="46" spans="1:14" hidden="1" outlineLevel="1" x14ac:dyDescent="0.3">
      <c r="A46" s="59"/>
      <c r="B46" s="59"/>
      <c r="C46" s="29" t="s">
        <v>60</v>
      </c>
      <c r="D46" s="29"/>
      <c r="E46" s="29">
        <v>0</v>
      </c>
      <c r="F46" s="29">
        <v>0</v>
      </c>
      <c r="G46" s="29">
        <v>0</v>
      </c>
      <c r="H46" s="29">
        <v>15</v>
      </c>
      <c r="I46" s="29">
        <v>84</v>
      </c>
      <c r="J46" s="52"/>
      <c r="K46" s="52"/>
      <c r="L46" s="64"/>
      <c r="M46" s="59"/>
      <c r="N46" s="59"/>
    </row>
    <row r="47" spans="1:14" hidden="1" outlineLevel="1" x14ac:dyDescent="0.3">
      <c r="A47" s="59"/>
      <c r="B47" s="59"/>
      <c r="C47" s="29" t="s">
        <v>61</v>
      </c>
      <c r="D47" s="29"/>
      <c r="E47" s="29">
        <v>0</v>
      </c>
      <c r="F47" s="29">
        <v>0</v>
      </c>
      <c r="G47" s="29">
        <v>0</v>
      </c>
      <c r="H47" s="29">
        <v>52</v>
      </c>
      <c r="I47" s="29">
        <v>48</v>
      </c>
      <c r="J47" s="52"/>
      <c r="K47" s="52"/>
      <c r="L47" s="69"/>
      <c r="M47" s="59"/>
      <c r="N47" s="59"/>
    </row>
    <row r="48" spans="1:14" hidden="1" outlineLevel="1" x14ac:dyDescent="0.3">
      <c r="A48" s="59"/>
      <c r="B48" s="59"/>
      <c r="C48" s="29" t="s">
        <v>62</v>
      </c>
      <c r="D48" s="29"/>
      <c r="E48" s="29">
        <v>0</v>
      </c>
      <c r="F48" s="29">
        <v>0</v>
      </c>
      <c r="G48" s="29">
        <v>0</v>
      </c>
      <c r="H48" s="29">
        <v>52</v>
      </c>
      <c r="I48" s="29">
        <v>64</v>
      </c>
      <c r="J48" s="52"/>
      <c r="K48" s="52"/>
      <c r="L48" s="64"/>
      <c r="M48" s="59"/>
      <c r="N48" s="59"/>
    </row>
    <row r="49" spans="1:14" hidden="1" outlineLevel="1" x14ac:dyDescent="0.3">
      <c r="A49" s="59"/>
      <c r="B49" s="59"/>
      <c r="C49" s="29" t="s">
        <v>63</v>
      </c>
      <c r="D49" s="29"/>
      <c r="E49" s="29">
        <v>0</v>
      </c>
      <c r="F49" s="29">
        <v>0</v>
      </c>
      <c r="G49" s="29">
        <v>0</v>
      </c>
      <c r="H49" s="29">
        <v>52</v>
      </c>
      <c r="I49" s="29">
        <v>96</v>
      </c>
      <c r="J49" s="52"/>
      <c r="K49" s="52"/>
      <c r="L49" s="64"/>
      <c r="M49" s="59"/>
      <c r="N49" s="59"/>
    </row>
    <row r="50" spans="1:14" hidden="1" outlineLevel="1" x14ac:dyDescent="0.3">
      <c r="A50" s="59"/>
      <c r="B50" s="59"/>
      <c r="C50" s="29" t="s">
        <v>64</v>
      </c>
      <c r="D50" s="29"/>
      <c r="E50" s="29">
        <v>0</v>
      </c>
      <c r="F50" s="29">
        <v>0</v>
      </c>
      <c r="G50" s="29">
        <v>0</v>
      </c>
      <c r="H50" s="29">
        <v>58</v>
      </c>
      <c r="I50" s="29">
        <v>56</v>
      </c>
      <c r="J50" s="52"/>
      <c r="K50" s="52"/>
      <c r="L50" s="64"/>
      <c r="M50" s="59"/>
      <c r="N50" s="59"/>
    </row>
    <row r="51" spans="1:14" hidden="1" outlineLevel="1" x14ac:dyDescent="0.3">
      <c r="A51" s="59"/>
      <c r="B51" s="59"/>
      <c r="C51" s="29" t="s">
        <v>44</v>
      </c>
      <c r="D51" s="62"/>
      <c r="E51" s="29" t="e">
        <f>#REF!</f>
        <v>#REF!</v>
      </c>
      <c r="F51" s="29" t="e">
        <f>#REF!</f>
        <v>#REF!</v>
      </c>
      <c r="G51" s="29" t="e">
        <f>#REF!</f>
        <v>#REF!</v>
      </c>
      <c r="H51" s="29" t="e">
        <f>#REF!</f>
        <v>#REF!</v>
      </c>
      <c r="I51" s="29" t="e">
        <f>#REF!</f>
        <v>#REF!</v>
      </c>
      <c r="J51" s="52"/>
      <c r="K51" s="52"/>
      <c r="L51" s="64"/>
      <c r="M51" s="59"/>
      <c r="N51" s="59"/>
    </row>
    <row r="52" spans="1:14" hidden="1" outlineLevel="1" x14ac:dyDescent="0.3">
      <c r="A52" s="59"/>
      <c r="B52" s="59"/>
      <c r="C52" s="29" t="s">
        <v>30</v>
      </c>
      <c r="D52" s="29"/>
      <c r="E52" s="65">
        <v>0.76</v>
      </c>
      <c r="F52" s="29">
        <v>178</v>
      </c>
      <c r="G52" s="29">
        <v>157</v>
      </c>
      <c r="H52" s="66">
        <v>4.9000000000000004</v>
      </c>
      <c r="I52" s="66">
        <v>1.3</v>
      </c>
      <c r="J52" s="94"/>
      <c r="K52" s="94"/>
      <c r="L52" s="64"/>
      <c r="M52" s="59"/>
      <c r="N52" s="59"/>
    </row>
    <row r="53" spans="1:14" hidden="1" outlineLevel="1" x14ac:dyDescent="0.3">
      <c r="A53" s="59"/>
      <c r="B53" s="59"/>
      <c r="C53" s="29" t="s">
        <v>14</v>
      </c>
      <c r="D53" s="29"/>
      <c r="E53" s="65">
        <v>1.03</v>
      </c>
      <c r="F53" s="29">
        <v>170</v>
      </c>
      <c r="G53" s="29">
        <v>97</v>
      </c>
      <c r="H53" s="66">
        <v>4.0999999999999996</v>
      </c>
      <c r="I53" s="66">
        <v>0.9</v>
      </c>
      <c r="J53" s="94"/>
      <c r="K53" s="94"/>
      <c r="L53" s="64"/>
      <c r="M53" s="59"/>
      <c r="N53" s="59"/>
    </row>
    <row r="54" spans="1:14" hidden="1" outlineLevel="1" x14ac:dyDescent="0.3">
      <c r="A54" s="59"/>
      <c r="B54" s="59"/>
      <c r="C54" s="29" t="s">
        <v>48</v>
      </c>
      <c r="D54" s="29"/>
      <c r="E54" s="65">
        <v>1.68</v>
      </c>
      <c r="F54" s="29">
        <v>12</v>
      </c>
      <c r="G54" s="29">
        <v>61</v>
      </c>
      <c r="H54" s="66">
        <v>5.3</v>
      </c>
      <c r="I54" s="66">
        <v>2.8</v>
      </c>
      <c r="J54" s="94"/>
      <c r="K54" s="94"/>
      <c r="L54" s="69"/>
      <c r="M54" s="59"/>
      <c r="N54" s="59"/>
    </row>
    <row r="55" spans="1:14" hidden="1" outlineLevel="1" x14ac:dyDescent="0.3">
      <c r="A55" s="59"/>
      <c r="B55" s="59"/>
      <c r="C55" s="29" t="s">
        <v>47</v>
      </c>
      <c r="D55" s="29"/>
      <c r="E55" s="65">
        <v>0.94</v>
      </c>
      <c r="F55" s="29">
        <v>131</v>
      </c>
      <c r="G55" s="29">
        <v>77</v>
      </c>
      <c r="H55" s="66">
        <v>5.0999999999999996</v>
      </c>
      <c r="I55" s="66">
        <v>1</v>
      </c>
      <c r="J55" s="94"/>
      <c r="K55" s="94"/>
      <c r="L55" s="61"/>
      <c r="M55" s="59"/>
      <c r="N55" s="59"/>
    </row>
    <row r="56" spans="1:14" hidden="1" outlineLevel="1" x14ac:dyDescent="0.3">
      <c r="A56" s="59"/>
      <c r="B56" s="59"/>
      <c r="C56" s="29" t="s">
        <v>31</v>
      </c>
      <c r="D56" s="29"/>
      <c r="E56" s="65">
        <v>2.73</v>
      </c>
      <c r="F56" s="29">
        <v>0</v>
      </c>
      <c r="G56" s="29">
        <v>0</v>
      </c>
      <c r="H56" s="66">
        <v>0</v>
      </c>
      <c r="I56" s="66">
        <v>0</v>
      </c>
      <c r="J56" s="94"/>
      <c r="K56" s="94"/>
      <c r="L56" s="64"/>
      <c r="M56" s="59"/>
      <c r="N56" s="59"/>
    </row>
    <row r="57" spans="1:14" hidden="1" outlineLevel="1" x14ac:dyDescent="0.3">
      <c r="A57" s="59"/>
      <c r="B57" s="59"/>
      <c r="C57" s="29" t="s">
        <v>32</v>
      </c>
      <c r="D57" s="29"/>
      <c r="E57" s="65">
        <v>1.18</v>
      </c>
      <c r="F57" s="29">
        <v>213</v>
      </c>
      <c r="G57" s="29">
        <v>106</v>
      </c>
      <c r="H57" s="66">
        <v>3.2</v>
      </c>
      <c r="I57" s="66">
        <v>2.1</v>
      </c>
      <c r="J57" s="94"/>
      <c r="K57" s="94"/>
      <c r="L57" s="61"/>
      <c r="M57" s="59"/>
      <c r="N57" s="59"/>
    </row>
    <row r="58" spans="1:14" hidden="1" outlineLevel="1" x14ac:dyDescent="0.3">
      <c r="A58" s="59"/>
      <c r="B58" s="59"/>
      <c r="C58" s="29" t="s">
        <v>28</v>
      </c>
      <c r="D58" s="29"/>
      <c r="E58" s="65">
        <v>0.62</v>
      </c>
      <c r="F58" s="29">
        <v>103</v>
      </c>
      <c r="G58" s="29">
        <v>91</v>
      </c>
      <c r="H58" s="66">
        <v>1.9</v>
      </c>
      <c r="I58" s="66">
        <v>6.5</v>
      </c>
      <c r="J58" s="94"/>
      <c r="K58" s="94"/>
      <c r="L58" s="61"/>
      <c r="M58" s="59"/>
      <c r="N58" s="59"/>
    </row>
    <row r="59" spans="1:14" hidden="1" outlineLevel="1" x14ac:dyDescent="0.3">
      <c r="A59" s="59"/>
      <c r="B59" s="59"/>
      <c r="C59" s="29" t="s">
        <v>19</v>
      </c>
      <c r="D59" s="29"/>
      <c r="E59" s="65">
        <v>1.06</v>
      </c>
      <c r="F59" s="29">
        <v>64</v>
      </c>
      <c r="G59" s="29">
        <v>84</v>
      </c>
      <c r="H59" s="66">
        <v>2.2000000000000002</v>
      </c>
      <c r="I59" s="66">
        <v>0.3</v>
      </c>
      <c r="J59" s="94"/>
      <c r="K59" s="94"/>
      <c r="L59" s="61"/>
      <c r="M59" s="59"/>
      <c r="N59" s="59"/>
    </row>
    <row r="60" spans="1:14" hidden="1" outlineLevel="1" x14ac:dyDescent="0.3">
      <c r="A60" s="34"/>
      <c r="B60" s="34"/>
      <c r="C60" s="70" t="s">
        <v>37</v>
      </c>
      <c r="D60" s="29"/>
      <c r="E60" s="71">
        <v>0.98666666568000005</v>
      </c>
      <c r="F60" s="72">
        <v>156.33333317699999</v>
      </c>
      <c r="G60" s="72">
        <v>134.33333319900001</v>
      </c>
      <c r="H60" s="73">
        <v>3.666666663</v>
      </c>
      <c r="I60" s="73">
        <v>1.0333333323</v>
      </c>
      <c r="J60" s="95"/>
      <c r="K60" s="95"/>
      <c r="L60" s="52"/>
      <c r="M60" s="34"/>
      <c r="N60" s="34"/>
    </row>
    <row r="61" spans="1:14" hidden="1" outlineLevel="1" x14ac:dyDescent="0.3">
      <c r="A61" s="34"/>
      <c r="B61" s="34"/>
      <c r="C61" s="70" t="s">
        <v>39</v>
      </c>
      <c r="D61" s="29"/>
      <c r="E61" s="71">
        <v>0.95666666571000003</v>
      </c>
      <c r="F61" s="72">
        <v>114.99999988500001</v>
      </c>
      <c r="G61" s="72">
        <v>101.999999898</v>
      </c>
      <c r="H61" s="73">
        <v>5.0666666616000002</v>
      </c>
      <c r="I61" s="73">
        <v>2.0666666646</v>
      </c>
      <c r="J61" s="95"/>
      <c r="K61" s="95"/>
      <c r="L61" s="52"/>
      <c r="M61" s="34"/>
      <c r="N61" s="34"/>
    </row>
    <row r="62" spans="1:14" hidden="1" outlineLevel="1" x14ac:dyDescent="0.3">
      <c r="A62" s="34"/>
      <c r="B62" s="34"/>
      <c r="C62" s="70" t="s">
        <v>36</v>
      </c>
      <c r="D62" s="29"/>
      <c r="E62" s="71">
        <v>0.97749999999999992</v>
      </c>
      <c r="F62" s="72">
        <v>134.5</v>
      </c>
      <c r="G62" s="72">
        <v>122.5</v>
      </c>
      <c r="H62" s="73">
        <v>3.5</v>
      </c>
      <c r="I62" s="73">
        <v>0.9</v>
      </c>
      <c r="J62" s="95"/>
      <c r="K62" s="95"/>
      <c r="L62" s="52"/>
      <c r="M62" s="34"/>
      <c r="N62" s="34"/>
    </row>
    <row r="63" spans="1:14" hidden="1" outlineLevel="1" x14ac:dyDescent="0.3">
      <c r="A63" s="34"/>
      <c r="B63" s="34"/>
      <c r="C63" s="70" t="s">
        <v>38</v>
      </c>
      <c r="D63" s="29"/>
      <c r="E63" s="71">
        <v>0.97199999999999998</v>
      </c>
      <c r="F63" s="72">
        <v>121.4</v>
      </c>
      <c r="G63" s="72">
        <v>115.4</v>
      </c>
      <c r="H63" s="73">
        <v>3.4000000000000004</v>
      </c>
      <c r="I63" s="73">
        <v>0.82000000000000006</v>
      </c>
      <c r="J63" s="95"/>
      <c r="K63" s="95"/>
      <c r="L63" s="52"/>
      <c r="M63" s="34"/>
      <c r="N63" s="34"/>
    </row>
    <row r="64" spans="1:14" hidden="1" outlineLevel="1" x14ac:dyDescent="0.3">
      <c r="A64" s="34"/>
      <c r="B64" s="34"/>
      <c r="C64" s="29" t="s">
        <v>29</v>
      </c>
      <c r="D64" s="29"/>
      <c r="E64" s="65">
        <v>0.75</v>
      </c>
      <c r="F64" s="29">
        <v>63</v>
      </c>
      <c r="G64" s="29">
        <v>54</v>
      </c>
      <c r="H64" s="66">
        <v>0.2</v>
      </c>
      <c r="I64" s="66">
        <v>0.5</v>
      </c>
      <c r="J64" s="94"/>
      <c r="K64" s="94"/>
      <c r="L64" s="52"/>
      <c r="M64" s="34"/>
      <c r="N64" s="34"/>
    </row>
    <row r="65" spans="1:14" hidden="1" outlineLevel="1" x14ac:dyDescent="0.3">
      <c r="A65" s="34"/>
      <c r="B65" s="34"/>
      <c r="C65" s="29" t="s">
        <v>41</v>
      </c>
      <c r="D65" s="62"/>
      <c r="E65" s="65" t="e">
        <f>COUT!#REF!</f>
        <v>#REF!</v>
      </c>
      <c r="F65" s="74">
        <f>COUT!I9</f>
        <v>0</v>
      </c>
      <c r="G65" s="74">
        <f>COUT!J9</f>
        <v>0</v>
      </c>
      <c r="H65" s="29">
        <f>COUT!K9</f>
        <v>0</v>
      </c>
      <c r="I65" s="29">
        <f>COUT!L9</f>
        <v>0</v>
      </c>
      <c r="J65" s="52"/>
      <c r="K65" s="52"/>
      <c r="L65" s="52"/>
      <c r="M65" s="34"/>
      <c r="N65" s="34"/>
    </row>
    <row r="66" spans="1:14" hidden="1" outlineLevel="1" x14ac:dyDescent="0.3">
      <c r="A66" s="34"/>
      <c r="B66" s="34"/>
      <c r="C66" s="29" t="s">
        <v>10</v>
      </c>
      <c r="D66" s="29"/>
      <c r="E66" s="65">
        <v>0.95</v>
      </c>
      <c r="F66" s="29">
        <v>69</v>
      </c>
      <c r="G66" s="29">
        <v>87</v>
      </c>
      <c r="H66" s="66">
        <v>3</v>
      </c>
      <c r="I66" s="66">
        <v>0.5</v>
      </c>
      <c r="J66" s="94"/>
      <c r="K66" s="94"/>
      <c r="L66" s="34">
        <v>0</v>
      </c>
      <c r="M66" s="34"/>
      <c r="N66" s="34"/>
    </row>
    <row r="67" spans="1:14" hidden="1" outlineLevel="1" x14ac:dyDescent="0.3">
      <c r="A67" s="34"/>
      <c r="B67" s="34"/>
      <c r="C67" s="29" t="s">
        <v>9</v>
      </c>
      <c r="D67" s="29"/>
      <c r="E67" s="65">
        <v>1.04</v>
      </c>
      <c r="F67" s="29">
        <v>130</v>
      </c>
      <c r="G67" s="29">
        <v>83</v>
      </c>
      <c r="H67" s="66">
        <v>3.4</v>
      </c>
      <c r="I67" s="66">
        <v>0.7</v>
      </c>
      <c r="J67" s="94"/>
      <c r="K67" s="94"/>
      <c r="L67" s="34">
        <v>100</v>
      </c>
      <c r="M67" s="34"/>
      <c r="N67" s="34"/>
    </row>
    <row r="68" spans="1:14" hidden="1" outlineLevel="1" x14ac:dyDescent="0.3">
      <c r="A68" s="34"/>
      <c r="B68" s="34"/>
      <c r="C68" s="29" t="s">
        <v>33</v>
      </c>
      <c r="D68" s="29"/>
      <c r="E68" s="65">
        <v>1.1499999999999999</v>
      </c>
      <c r="F68" s="29">
        <v>196</v>
      </c>
      <c r="G68" s="29">
        <v>75</v>
      </c>
      <c r="H68" s="66">
        <v>9.6999999999999993</v>
      </c>
      <c r="I68" s="66">
        <v>11.7</v>
      </c>
      <c r="J68" s="94"/>
      <c r="K68" s="94"/>
      <c r="L68" s="34">
        <v>100</v>
      </c>
      <c r="M68" s="34"/>
      <c r="N68" s="34"/>
    </row>
    <row r="69" spans="1:14" hidden="1" outlineLevel="1" x14ac:dyDescent="0.3">
      <c r="A69" s="34"/>
      <c r="B69" s="34"/>
      <c r="C69" s="29" t="s">
        <v>27</v>
      </c>
      <c r="D69" s="29"/>
      <c r="E69" s="65">
        <v>0.89</v>
      </c>
      <c r="F69" s="29">
        <v>59</v>
      </c>
      <c r="G69" s="29">
        <v>97</v>
      </c>
      <c r="H69" s="66">
        <v>0.9</v>
      </c>
      <c r="I69" s="66">
        <v>3</v>
      </c>
      <c r="J69" s="94"/>
      <c r="K69" s="94"/>
      <c r="L69" s="34">
        <v>120</v>
      </c>
      <c r="M69" s="34"/>
      <c r="N69" s="34"/>
    </row>
    <row r="70" spans="1:14" hidden="1" outlineLevel="1" x14ac:dyDescent="0.3">
      <c r="A70" s="34"/>
      <c r="B70" s="34"/>
      <c r="C70" s="29" t="s">
        <v>20</v>
      </c>
      <c r="D70" s="29"/>
      <c r="E70" s="65">
        <v>0.81</v>
      </c>
      <c r="F70" s="29">
        <v>77</v>
      </c>
      <c r="G70" s="29">
        <v>82</v>
      </c>
      <c r="H70" s="66">
        <v>2.6</v>
      </c>
      <c r="I70" s="66">
        <v>0.5</v>
      </c>
      <c r="J70" s="94"/>
      <c r="K70" s="94"/>
      <c r="L70" s="34">
        <v>120</v>
      </c>
      <c r="M70" s="34"/>
      <c r="N70" s="34"/>
    </row>
    <row r="71" spans="1:14" hidden="1" outlineLevel="1" x14ac:dyDescent="0.3">
      <c r="A71" s="34"/>
      <c r="B71" s="34"/>
      <c r="C71" s="29" t="s">
        <v>18</v>
      </c>
      <c r="D71" s="29"/>
      <c r="E71" s="65">
        <v>1.03</v>
      </c>
      <c r="F71" s="29">
        <v>59</v>
      </c>
      <c r="G71" s="29">
        <v>85</v>
      </c>
      <c r="H71" s="66">
        <v>2.6</v>
      </c>
      <c r="I71" s="66">
        <v>0.7</v>
      </c>
      <c r="J71" s="94"/>
      <c r="K71" s="94"/>
      <c r="L71" s="34">
        <v>40</v>
      </c>
      <c r="M71" s="34"/>
      <c r="N71" s="34"/>
    </row>
    <row r="72" spans="1:14" hidden="1" outlineLevel="1" x14ac:dyDescent="0.3">
      <c r="A72" s="34"/>
      <c r="B72" s="34"/>
      <c r="C72" s="29" t="s">
        <v>34</v>
      </c>
      <c r="D72" s="29"/>
      <c r="E72" s="65">
        <v>1.05</v>
      </c>
      <c r="F72" s="29">
        <v>67</v>
      </c>
      <c r="G72" s="29">
        <v>87</v>
      </c>
      <c r="H72" s="66">
        <v>2.4</v>
      </c>
      <c r="I72" s="66">
        <v>0.2</v>
      </c>
      <c r="J72" s="94"/>
      <c r="K72" s="94"/>
      <c r="L72" s="34">
        <v>50</v>
      </c>
      <c r="M72" s="34"/>
      <c r="N72" s="34"/>
    </row>
    <row r="73" spans="1:14" hidden="1" outlineLevel="1" x14ac:dyDescent="0.3">
      <c r="A73" s="34"/>
      <c r="B73" s="34"/>
      <c r="C73" s="29" t="s">
        <v>46</v>
      </c>
      <c r="D73" s="29"/>
      <c r="E73" s="65">
        <v>1</v>
      </c>
      <c r="F73" s="29">
        <v>347</v>
      </c>
      <c r="G73" s="29">
        <v>215</v>
      </c>
      <c r="H73" s="66">
        <v>4.0999999999999996</v>
      </c>
      <c r="I73" s="66">
        <v>1.2</v>
      </c>
      <c r="J73" s="94"/>
      <c r="K73" s="94"/>
      <c r="L73" s="34">
        <v>50</v>
      </c>
      <c r="M73" s="34"/>
      <c r="N73" s="34"/>
    </row>
    <row r="74" spans="1:14" hidden="1" outlineLevel="1" x14ac:dyDescent="0.3">
      <c r="A74" s="34"/>
      <c r="B74" s="34"/>
      <c r="C74" s="29" t="s">
        <v>65</v>
      </c>
      <c r="D74" s="29"/>
      <c r="E74" s="65">
        <v>0.85</v>
      </c>
      <c r="F74" s="29">
        <v>219</v>
      </c>
      <c r="G74" s="29">
        <v>138</v>
      </c>
      <c r="H74" s="66">
        <v>9.1999999999999993</v>
      </c>
      <c r="I74" s="66">
        <v>5.2</v>
      </c>
      <c r="J74" s="94"/>
      <c r="K74" s="94"/>
      <c r="L74" s="34">
        <v>60</v>
      </c>
      <c r="M74" s="34"/>
      <c r="N74" s="34"/>
    </row>
    <row r="75" spans="1:14" hidden="1" outlineLevel="1" x14ac:dyDescent="0.3">
      <c r="A75" s="34"/>
      <c r="B75" s="34"/>
      <c r="C75" s="29" t="s">
        <v>66</v>
      </c>
      <c r="D75" s="29"/>
      <c r="E75" s="65">
        <v>0.88</v>
      </c>
      <c r="F75" s="29">
        <v>227</v>
      </c>
      <c r="G75" s="29">
        <v>179</v>
      </c>
      <c r="H75" s="66">
        <v>6</v>
      </c>
      <c r="I75" s="66">
        <v>2.8</v>
      </c>
      <c r="J75" s="94"/>
      <c r="K75" s="94"/>
      <c r="L75" s="34">
        <v>70</v>
      </c>
      <c r="M75" s="34"/>
      <c r="N75" s="34"/>
    </row>
    <row r="76" spans="1:14" hidden="1" outlineLevel="1" x14ac:dyDescent="0.3">
      <c r="A76" s="34"/>
      <c r="B76" s="34"/>
      <c r="C76" s="29" t="s">
        <v>49</v>
      </c>
      <c r="D76" s="29"/>
      <c r="E76" s="65">
        <v>1.06</v>
      </c>
      <c r="F76" s="29">
        <v>331</v>
      </c>
      <c r="G76" s="29">
        <v>229</v>
      </c>
      <c r="H76" s="66">
        <v>5</v>
      </c>
      <c r="I76" s="66">
        <v>2.1</v>
      </c>
      <c r="J76" s="94"/>
      <c r="K76" s="94"/>
      <c r="L76" s="34">
        <v>80</v>
      </c>
      <c r="M76" s="34"/>
      <c r="N76" s="34"/>
    </row>
    <row r="77" spans="1:14" hidden="1" outlineLevel="1" x14ac:dyDescent="0.3">
      <c r="A77" s="34"/>
      <c r="B77" s="34"/>
      <c r="C77" s="29" t="s">
        <v>50</v>
      </c>
      <c r="D77" s="29"/>
      <c r="E77" s="65">
        <v>0.56000000000000005</v>
      </c>
      <c r="F77" s="29">
        <v>178</v>
      </c>
      <c r="G77" s="29">
        <v>93</v>
      </c>
      <c r="H77" s="66">
        <v>7.4</v>
      </c>
      <c r="I77" s="66">
        <v>2.4</v>
      </c>
      <c r="J77" s="94"/>
      <c r="K77" s="94"/>
      <c r="L77" s="34">
        <v>80</v>
      </c>
      <c r="M77" s="34"/>
      <c r="N77" s="34"/>
    </row>
    <row r="78" spans="1:14" hidden="1" outlineLevel="1" x14ac:dyDescent="0.3">
      <c r="A78" s="34"/>
      <c r="B78" s="34"/>
      <c r="C78" s="29" t="s">
        <v>15</v>
      </c>
      <c r="D78" s="29"/>
      <c r="E78" s="65">
        <v>1.01</v>
      </c>
      <c r="F78" s="29">
        <v>63</v>
      </c>
      <c r="G78" s="29">
        <v>84</v>
      </c>
      <c r="H78" s="66">
        <v>3</v>
      </c>
      <c r="I78" s="66">
        <v>0.5</v>
      </c>
      <c r="J78" s="94"/>
      <c r="K78" s="94"/>
      <c r="L78" s="34">
        <v>80</v>
      </c>
      <c r="M78" s="34"/>
      <c r="N78" s="34"/>
    </row>
    <row r="79" spans="1:14" hidden="1" outlineLevel="1" x14ac:dyDescent="0.3">
      <c r="A79" s="34"/>
      <c r="B79" s="34"/>
      <c r="C79" s="29" t="s">
        <v>35</v>
      </c>
      <c r="D79" s="29"/>
      <c r="E79" s="65">
        <v>0</v>
      </c>
      <c r="F79" s="29">
        <v>1443</v>
      </c>
      <c r="G79" s="29">
        <v>0</v>
      </c>
      <c r="H79" s="66">
        <v>0</v>
      </c>
      <c r="I79" s="66">
        <v>0</v>
      </c>
      <c r="J79" s="94"/>
      <c r="K79" s="94"/>
      <c r="L79" s="34">
        <v>90</v>
      </c>
      <c r="M79" s="34"/>
      <c r="N79" s="34"/>
    </row>
    <row r="80" spans="1:14" hidden="1" outlineLevel="1" x14ac:dyDescent="0.3">
      <c r="A80" s="34"/>
      <c r="B80" s="34"/>
      <c r="C80" s="29" t="s">
        <v>16</v>
      </c>
      <c r="D80" s="29"/>
      <c r="E80" s="65">
        <v>1.02</v>
      </c>
      <c r="F80" s="29">
        <v>161</v>
      </c>
      <c r="G80" s="29">
        <v>90</v>
      </c>
      <c r="H80" s="66">
        <v>3.8</v>
      </c>
      <c r="I80" s="66">
        <v>1</v>
      </c>
      <c r="J80" s="94"/>
      <c r="K80" s="94"/>
      <c r="L80" s="34">
        <v>0</v>
      </c>
      <c r="M80" s="34"/>
      <c r="N80" s="34"/>
    </row>
    <row r="81" spans="1:14" hidden="1" outlineLevel="1" x14ac:dyDescent="0.3">
      <c r="A81" s="34"/>
      <c r="B81" s="34"/>
      <c r="C81" s="29"/>
      <c r="D81" s="29"/>
      <c r="E81" s="29"/>
      <c r="F81" s="29"/>
      <c r="G81" s="29"/>
      <c r="H81" s="29"/>
      <c r="I81" s="29"/>
      <c r="J81" s="52"/>
      <c r="K81" s="52"/>
      <c r="L81" s="52"/>
      <c r="M81" s="34"/>
      <c r="N81" s="34"/>
    </row>
    <row r="82" spans="1:14" hidden="1" outlineLevel="1" x14ac:dyDescent="0.3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52"/>
      <c r="M82" s="34"/>
      <c r="N82" s="34"/>
    </row>
    <row r="83" spans="1:14" hidden="1" outlineLevel="1" x14ac:dyDescent="0.3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52"/>
      <c r="M83" s="34"/>
      <c r="N83" s="34"/>
    </row>
    <row r="84" spans="1:14" collapsed="1" x14ac:dyDescent="0.3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52"/>
      <c r="M84" s="34"/>
      <c r="N84" s="34"/>
    </row>
  </sheetData>
  <sheetProtection sheet="1" objects="1" scenarios="1" selectLockedCells="1"/>
  <mergeCells count="35">
    <mergeCell ref="O5:P6"/>
    <mergeCell ref="O25:P25"/>
    <mergeCell ref="B15:B16"/>
    <mergeCell ref="C15:C16"/>
    <mergeCell ref="D15:D16"/>
    <mergeCell ref="C11:C12"/>
    <mergeCell ref="D11:D12"/>
    <mergeCell ref="C5:C6"/>
    <mergeCell ref="B9:B10"/>
    <mergeCell ref="C9:C10"/>
    <mergeCell ref="D9:D10"/>
    <mergeCell ref="B11:B12"/>
    <mergeCell ref="B13:B14"/>
    <mergeCell ref="C13:C14"/>
    <mergeCell ref="D13:D14"/>
    <mergeCell ref="B17:B18"/>
    <mergeCell ref="J3:M3"/>
    <mergeCell ref="C17:C18"/>
    <mergeCell ref="D17:D18"/>
    <mergeCell ref="B21:B22"/>
    <mergeCell ref="C21:C22"/>
    <mergeCell ref="D21:D22"/>
    <mergeCell ref="B19:B20"/>
    <mergeCell ref="C19:C20"/>
    <mergeCell ref="D19:D20"/>
    <mergeCell ref="B5:B6"/>
    <mergeCell ref="B7:B8"/>
    <mergeCell ref="C7:C8"/>
    <mergeCell ref="D7:D8"/>
    <mergeCell ref="D5:K5"/>
    <mergeCell ref="E23:E24"/>
    <mergeCell ref="F23:G24"/>
    <mergeCell ref="I23:I24"/>
    <mergeCell ref="J23:J24"/>
    <mergeCell ref="C23:D24"/>
  </mergeCells>
  <printOptions horizontalCentered="1"/>
  <pageMargins left="0.62992125984251968" right="0.62992125984251968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COUT</vt:lpstr>
      <vt:lpstr>AIDE</vt:lpstr>
      <vt:lpstr>IMPRIMCOUT</vt:lpstr>
      <vt:lpstr>Céréale</vt:lpstr>
      <vt:lpstr>Commerce</vt:lpstr>
      <vt:lpstr>Divers</vt:lpstr>
      <vt:lpstr>Graines</vt:lpstr>
      <vt:lpstr>Minéraux</vt:lpstr>
      <vt:lpstr>Mon_aliment</vt:lpstr>
      <vt:lpstr>Tourteau</vt:lpstr>
      <vt:lpstr>IMPRIMCOUT!Zone_d_impression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Ophelie TEUMA</cp:lastModifiedBy>
  <cp:lastPrinted>2017-05-22T07:54:52Z</cp:lastPrinted>
  <dcterms:created xsi:type="dcterms:W3CDTF">2010-06-06T13:02:02Z</dcterms:created>
  <dcterms:modified xsi:type="dcterms:W3CDTF">2021-08-27T08:12:08Z</dcterms:modified>
</cp:coreProperties>
</file>